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ปีงบประมาณ 65\พัฒนาผู้ใต้บังคับบัญชา 1 ปี 65\"/>
    </mc:Choice>
  </mc:AlternateContent>
  <xr:revisionPtr revIDLastSave="0" documentId="13_ncr:1_{648250E0-6F4F-4587-8A80-6AC8896A9802}" xr6:coauthVersionLast="40" xr6:coauthVersionMax="40" xr10:uidLastSave="{00000000-0000-0000-0000-000000000000}"/>
  <bookViews>
    <workbookView xWindow="-120" yWindow="-120" windowWidth="21840" windowHeight="13140" activeTab="1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เก็บข้อมูลHRD!$A$6:$P$108</definedName>
    <definedName name="_xlnm._FilterDatabase" localSheetId="2" hidden="1">ตรวจสอบชื่อผู้ยังไม่ได้รับพัฒนา!$A$4:$D$4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<sst xmlns="http://schemas.openxmlformats.org/spreadsheetml/2006/main" count="1710" uniqueCount="444">
  <si>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</si>
  <si>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</si>
  <si>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</si>
  <si>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</si>
  <si>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</si>
  <si>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</si>
  <si>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</si>
  <si>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</si>
  <si>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</si>
  <si>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</si>
  <si>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</si>
  <si>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</si>
  <si>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</si>
  <si>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</si>
  <si>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</si>
  <si>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</si>
  <si>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</si>
  <si>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</si>
  <si>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</si>
  <si>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</si>
  <si>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</si>
  <si>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</si>
  <si>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</si>
  <si>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</si>
  <si>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</si>
  <si>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</si>
  <si>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</si>
  <si>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</si>
  <si>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</si>
  <si>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</si>
  <si>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</si>
  <si>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</si>
  <si>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</si>
  <si>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</si>
  <si>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</si>
  <si>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</si>
  <si>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</si>
  <si>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</si>
  <si>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</si>
  <si>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</si>
  <si>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</si>
  <si>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</si>
  <si>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</si>
  <si>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</si>
  <si>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</si>
  <si>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</si>
  <si>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</si>
  <si>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</si>
  <si>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</si>
  <si>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</si>
  <si>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</si>
  <si>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</si>
  <si>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</si>
  <si>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</si>
  <si>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</si>
  <si>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</si>
  <si>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</si>
  <si>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</si>
  <si>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</si>
  <si>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</si>
  <si>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</si>
  <si>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</si>
  <si>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</si>
  <si>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</si>
  <si>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</si>
  <si>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</si>
  <si>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</si>
  <si>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</si>
  <si>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</si>
  <si>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</si>
  <si>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</si>
  <si>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</si>
  <si>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</si>
  <si>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</si>
  <si>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</si>
  <si>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</si>
  <si>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</si>
  <si>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</si>
  <si>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</si>
  <si>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สถาบันสุขภาพสัตว์แห่งชาติ</t>
  </si>
  <si>
    <t>น.ส.ปิยะวรรณ  เกิดพันธ์</t>
  </si>
  <si>
    <t>นางพัชรี  ทองคำคูณ</t>
  </si>
  <si>
    <t>ผอ.สถาบันสุขภาพสัตว์แห่งชาติ</t>
  </si>
  <si>
    <t>นางสนทนา มิมะพันธุ์</t>
  </si>
  <si>
    <t>น.สพ.เชี่ยวชาญ</t>
  </si>
  <si>
    <t>นางดวงใจ สุวรรณ์เจริญ</t>
  </si>
  <si>
    <t>นางมนทกานติ์ จิระธันห์</t>
  </si>
  <si>
    <t>นางสาวนิตญา จันทร์เสถียร</t>
  </si>
  <si>
    <t>นักจัดการงานทั่วไปชำนาญการ</t>
  </si>
  <si>
    <t>นางสาวเบญจมาศ ทรัพยากร</t>
  </si>
  <si>
    <t>เจ้าพนักงานธุรการชำนาญงาน</t>
  </si>
  <si>
    <t>นางสาวมารียา ปาทาน</t>
  </si>
  <si>
    <t>เจ้าพนักงานธุรการปฏิบัติงาน</t>
  </si>
  <si>
    <t>นายประสพ ชูแก้ว</t>
  </si>
  <si>
    <t>นายช่างเทคนิคชำนาญงาน</t>
  </si>
  <si>
    <t>นายเกรียงศักดิ์ ศรีแก้วเขียว</t>
  </si>
  <si>
    <t>นายคมกฤษ โสมนัส</t>
  </si>
  <si>
    <t>นางสาวพีรดา  ศิริวัชราวงศ์</t>
  </si>
  <si>
    <t>นายสัตวแพทย์ชำนาญการ</t>
  </si>
  <si>
    <t>นางรัชนี ศิลปสิทธิ์</t>
  </si>
  <si>
    <t>นักวิทยาศาสตร์การแพทย์ชำนาญการพิเศษ</t>
  </si>
  <si>
    <t>นางสาวปิยะวรรณ เกิดพันธ์</t>
  </si>
  <si>
    <t>นายเจษฎา รัตโณภาส</t>
  </si>
  <si>
    <t>นายสัตวแพทย์ชำนาญการพิเศษ</t>
  </si>
  <si>
    <t>นายวรา วรงค์</t>
  </si>
  <si>
    <t>นางสาวภูริดา ศรีพิพัฒนกุล</t>
  </si>
  <si>
    <t>นางสาวนวพร วัลเดลล์</t>
  </si>
  <si>
    <t>นางสาวฐิติกานต์ จิรกิตติสุนทร</t>
  </si>
  <si>
    <t>นักวิทยาศาสตร์การแพทย์ปฏิบัติการ</t>
  </si>
  <si>
    <t>นางสาวสมจิตร รุจิขวัญ</t>
  </si>
  <si>
    <t>เจ้าพนักงานวิทยาศาสตร์การแพทย์ชำนาญงาน</t>
  </si>
  <si>
    <t>นายวัชรชัย ณรงค์ศักดิ์</t>
  </si>
  <si>
    <t>นางสาววริษา เกตุพันธ์</t>
  </si>
  <si>
    <t>นายนพพร โต๊ะมี</t>
  </si>
  <si>
    <t>นางธรรมรัฐ สุจิต</t>
  </si>
  <si>
    <t>นางสาวอภัสรา วรราช</t>
  </si>
  <si>
    <t>นางอิงอร สมวงษ์อินทร์</t>
  </si>
  <si>
    <t>นางอุบลรัตน์ แทนกลาง</t>
  </si>
  <si>
    <t>สัตวแพทย์ชำนาญงาน</t>
  </si>
  <si>
    <t>นายบัณฑิต นวลศรีฉาย</t>
  </si>
  <si>
    <t>นางสาวนันทพร วันดี</t>
  </si>
  <si>
    <t>นายประกิต บุญพรประเสริฐ</t>
  </si>
  <si>
    <t>นางสาวณัฐกานต์ สุวรรณกิจวัฒน์</t>
  </si>
  <si>
    <t>นางสาวใกล้รุ่ง ทนสระน้อย</t>
  </si>
  <si>
    <t>นายฐปณัฐ สงคสุภา</t>
  </si>
  <si>
    <t>นายเจษฎา ทองเหม</t>
  </si>
  <si>
    <t>นายเอกรินทร์ คงขำ</t>
  </si>
  <si>
    <t>นางรัชนีกร วิทูรพงศ์</t>
  </si>
  <si>
    <t>นางสาวละมูล โม้ลี</t>
  </si>
  <si>
    <t>นักวิทยาศาสตร์การแพทย์ชำนาญการ</t>
  </si>
  <si>
    <t>นางสาวกนกวรรณ พ่วงจินดา</t>
  </si>
  <si>
    <t>นางสาวเรขา คณิตพันธ์</t>
  </si>
  <si>
    <t>นางสาวกฤดากร วงษ์ทองสาลี</t>
  </si>
  <si>
    <t>นายอิสระ สิริกนก</t>
  </si>
  <si>
    <t>นายฐาปกรณ์ แช่มช้อย</t>
  </si>
  <si>
    <t>นางนิตยา ศรีแก้วเขียว</t>
  </si>
  <si>
    <t>นางสาวลัขณา รามริน</t>
  </si>
  <si>
    <t>นายกิตติชัย อุ่นจิต</t>
  </si>
  <si>
    <t>นางจันทรา วัฒนะเมธานนท์</t>
  </si>
  <si>
    <t>นางสาวทิพย์กัญญา อมรชัยสุวรรณ</t>
  </si>
  <si>
    <t>นางกิ่งดาว หมอแก้ว</t>
  </si>
  <si>
    <t>นางสุภาวรรณ งามจิตต์เอื้อ</t>
  </si>
  <si>
    <t>นางสาวมัญชรี ทัตติยพงศ์</t>
  </si>
  <si>
    <t>นายกรีสัลย์ พรรคทองสุข</t>
  </si>
  <si>
    <t>นางสาวรุ่งรัตน์ ไสยสมบัติ</t>
  </si>
  <si>
    <t>นายทวีวัฒน์ ดีมะการ</t>
  </si>
  <si>
    <t>นางสาววาทินี  เสาเวียง</t>
  </si>
  <si>
    <t>นายอนุสรณ์ อยู่เย็น</t>
  </si>
  <si>
    <t>นางกัญญ์พิชญา ธีระพันธ์</t>
  </si>
  <si>
    <t>นางสาวพนม ใสยจิตร์</t>
  </si>
  <si>
    <t>นางสาวรัชนี ทิพย์กล่อม</t>
  </si>
  <si>
    <t>นายณัฐกร ราชบุตร</t>
  </si>
  <si>
    <t>นายสุรพงษ์ กองนาค</t>
  </si>
  <si>
    <t>นายพีรวิทย์ บุญปางบรรพ</t>
  </si>
  <si>
    <t>นางสาวชญานี เจนพานิชย์</t>
  </si>
  <si>
    <t>นายศรายุทธ แก้วกาหลง</t>
  </si>
  <si>
    <t>นายสมชัย เจียมพิทยานุวัฒน์</t>
  </si>
  <si>
    <t>นางสาวบุษรา สิทธิวิเชียรวงศ์</t>
  </si>
  <si>
    <t>นางสาวฉัตรสุดา สุระภี</t>
  </si>
  <si>
    <t>นางสาวจุฑามาศ ปิ่นภู่</t>
  </si>
  <si>
    <t>นักจัดการงานทั่วไป</t>
  </si>
  <si>
    <t>นายธนาวัฒน์ พิมพ์เดช</t>
  </si>
  <si>
    <t>นางสาวขจรธัญ จันทร</t>
  </si>
  <si>
    <t>นายกันต์ธีร์  ภูกันหา</t>
  </si>
  <si>
    <t>นักวิชาการการเงินและบัญชี</t>
  </si>
  <si>
    <t>นางสาวอรวรรณ ตันเจริญ</t>
  </si>
  <si>
    <t>นักวิชาการพัสดุ</t>
  </si>
  <si>
    <t>นางกมลวรรณ จันทร์กระจ่างแจ้ง</t>
  </si>
  <si>
    <t>เจ้าพนักงานธุรการ</t>
  </si>
  <si>
    <t>นางสาวสุวรรณษา ปานสมัย</t>
  </si>
  <si>
    <t>นางสาวปภาดา ประภารัตน์</t>
  </si>
  <si>
    <t>นางสาวโสภา ชัยวงค์</t>
  </si>
  <si>
    <t>พนักงานห้องปฏิบัติการ</t>
  </si>
  <si>
    <t>นางสาวอารีรัตน์ ลุนดี</t>
  </si>
  <si>
    <t>นางสาวกมลชนก ใจเกษม</t>
  </si>
  <si>
    <t>นายรัชรักษ์ นรธีร์ดิลก</t>
  </si>
  <si>
    <t>นางสาวจิรวรรณ ชาวอบทม</t>
  </si>
  <si>
    <t>นายณัฐพร ขันธพร</t>
  </si>
  <si>
    <t>นางสาวภัสร์ฉัตรา อัครศิลาพัชร์</t>
  </si>
  <si>
    <t>นักวิทยาศาสตร์การแพทย์</t>
  </si>
  <si>
    <t>นายดำรงค์ ชะรัมย์</t>
  </si>
  <si>
    <t>นายช่างไฟฟ้า</t>
  </si>
  <si>
    <t>นายสมนึก มะซังหลง</t>
  </si>
  <si>
    <t>นายสุรกาญจน์ ขำชื่น</t>
  </si>
  <si>
    <t>นายเอกชัย  นงคราญ</t>
  </si>
  <si>
    <t>นายช่างเทคนิค</t>
  </si>
  <si>
    <t>นายวสุวัฒน์ คงเมือง</t>
  </si>
  <si>
    <t>นักวิชาการคอมพิวเตอร์</t>
  </si>
  <si>
    <t>นางสาวชนกพร บุญศาสตร์</t>
  </si>
  <si>
    <t>นักวิชาการโสตทัศนศึกษา</t>
  </si>
  <si>
    <t>นายพลกฤต มหานาม</t>
  </si>
  <si>
    <t>นางวันดี กองนาค</t>
  </si>
  <si>
    <t>บรรณารักษ์</t>
  </si>
  <si>
    <t>นางหัสต์กมล โขงจำปา</t>
  </si>
  <si>
    <t>นายกิตติศักดิ์ อ่อนสี</t>
  </si>
  <si>
    <t>คนงานห้องทดลอง</t>
  </si>
  <si>
    <t>นางสาวน้ำฝน สมศรี</t>
  </si>
  <si>
    <t>นางสาวรุ่งอรุณ ยอดรัก</t>
  </si>
  <si>
    <t>นักวิทยาศาสตร์</t>
  </si>
  <si>
    <t>นางสาวปรียานุช สากำปัง</t>
  </si>
  <si>
    <t>นายพรชัย เจริญทรัพย์</t>
  </si>
  <si>
    <t>นางสาววัชรีภรณ์ สตารัตน์</t>
  </si>
  <si>
    <t>นางสาวจงกลนี ชูศรี</t>
  </si>
  <si>
    <t>นักวิชาการสัตวบาล</t>
  </si>
  <si>
    <t>นางสาวอรรัมภา พิสิฐวรกุล</t>
  </si>
  <si>
    <t>นางแตงอ่อน ธัญญา</t>
  </si>
  <si>
    <t>นายสมศักดิ์ สุขบุรี</t>
  </si>
  <si>
    <t>นางสาวณัฐธิกา รัตนพันธุ์</t>
  </si>
  <si>
    <t>นางสาววรัญญา ด้วงสอาด</t>
  </si>
  <si>
    <t>นายสราวุธ ยศพังเทียม</t>
  </si>
  <si>
    <t>นางสาวนัยนา หัสสรังสี</t>
  </si>
  <si>
    <t>นางสาววันวิสาข์ สัตย์สมนึก</t>
  </si>
  <si>
    <t>นางสาววิมล คำอินทร์</t>
  </si>
  <si>
    <t>นายกำธร พรมโต</t>
  </si>
  <si>
    <t>นายตลวัฐส์ สีบู่</t>
  </si>
  <si>
    <t>นางสาวชมพูนุท สุรณรงค์พันธ์</t>
  </si>
  <si>
    <t>นางสาวหนึ่งฤทัย อารีย์มิตร</t>
  </si>
  <si>
    <t>เจ้าพนักงานสถิติ</t>
  </si>
  <si>
    <t>นายเติมพงษ์ รอดแย้ม</t>
  </si>
  <si>
    <t>นางสาวเพ็ญพักตร์ แจ่มแจ้ง</t>
  </si>
  <si>
    <t>นางสาวเดือนเต็ม ตันติวัฒนะผล</t>
  </si>
  <si>
    <t>นายศักรินทร์ มาไทย</t>
  </si>
  <si>
    <t>นางสาวอสมา จิระพุทธรมย์</t>
  </si>
  <si>
    <t>นางสาวศศิประภา ชูช่วย</t>
  </si>
  <si>
    <t>นางสาวนฤมล เพ็งจันทร์</t>
  </si>
  <si>
    <t>นางสาวเต็มศิริ ทองแผ่น</t>
  </si>
  <si>
    <t>นางสาวเจนจิรา แสนโท</t>
  </si>
  <si>
    <t>นางสุรีรัตน์ เหมเงิน</t>
  </si>
  <si>
    <t>นางรัชฎาพร วงษ์สมบัติ</t>
  </si>
  <si>
    <t>นางวัชโรบล ทองอ่วม</t>
  </si>
  <si>
    <t>นางเสาวณีย์ โต๊ะมี</t>
  </si>
  <si>
    <t>นางสาวศรินยา มะจิณะ</t>
  </si>
  <si>
    <t>นายปริญญา เกิดกำไร</t>
  </si>
  <si>
    <t>นายพรชัย ส.รื่นฤดี</t>
  </si>
  <si>
    <t>นางสาวศุภลักษณ์ ผิวสีนวล</t>
  </si>
  <si>
    <t>นายไพรัต กัมมานุสร</t>
  </si>
  <si>
    <t>นายอนิวัตติ์ พ่วงทอง</t>
  </si>
  <si>
    <t>นายสุเทพ ทางดี</t>
  </si>
  <si>
    <t>นายชลาธร ผันทะยศ</t>
  </si>
  <si>
    <t>นางสาวสมใจ สลุงอยู่</t>
  </si>
  <si>
    <t>นายพุฒิชัย แตงกวา</t>
  </si>
  <si>
    <t>นางสุพรรษา ทางดี</t>
  </si>
  <si>
    <t>นางศรีสุวรรณ โพธิ์พรหม</t>
  </si>
  <si>
    <t>นางสาวพุทธิภัคย์ มุทธากลิน</t>
  </si>
  <si>
    <t>นางสาวธันยพร จิตรอัมพร</t>
  </si>
  <si>
    <t>นางสาวชลลดา เติมประยูร</t>
  </si>
  <si>
    <t>นายไพรัช ทุมชะ</t>
  </si>
  <si>
    <t>นางสาวสวรรยา หนูเอียด</t>
  </si>
  <si>
    <t>นางสาวพิทยา ขุนชิต</t>
  </si>
  <si>
    <t>นายศรศักดิ์ รักษาจิตร</t>
  </si>
  <si>
    <t>นางสาวบุญกอง แดนเสนา</t>
  </si>
  <si>
    <t>นางสาววรกาญจน์ ทองมา</t>
  </si>
  <si>
    <t>นางสาวมยุรี ไวยครุฑ</t>
  </si>
  <si>
    <t>นางสาวธันยกานต์ ธารีบุญ</t>
  </si>
  <si>
    <t>นางสาวชิราภรณ์ บุญช่วย</t>
  </si>
  <si>
    <t>นายคฑาวุฒิ ปานสมัย</t>
  </si>
  <si>
    <t>นางสาวคัลลียา แก้วชำนาญ</t>
  </si>
  <si>
    <t>นางสาวผกามาศ วึบชัยภูมิ</t>
  </si>
  <si>
    <t>นางสาววิชุดา สดถาวร</t>
  </si>
  <si>
    <t>นางสาวภัทราวดี วัฒนสุนทร</t>
  </si>
  <si>
    <t>นางสาวอัญญณัชญ์ เมธารัตน์อนุกุล</t>
  </si>
  <si>
    <t>นางสาวอัจฉราพรรณ กลั่นการไถ</t>
  </si>
  <si>
    <t>นักวิชาการสิ่งแวดล้อม</t>
  </si>
  <si>
    <t>นางปทุมมา  ชะรัมย์</t>
  </si>
  <si>
    <t>นางสาวสาวิตรี ล้านศรี</t>
  </si>
  <si>
    <t>นางสาวปรัศนี ภาสดา</t>
  </si>
  <si>
    <t>นางสาวดวงชนก สาลี</t>
  </si>
  <si>
    <t>นายอนุชิต เนื้อเย็น</t>
  </si>
  <si>
    <t>นางสาวน้ำฝน อุบลแย้ม</t>
  </si>
  <si>
    <t>นางสาวชัชระพี สอนไวย์</t>
  </si>
  <si>
    <t>นางวรี สุขไม้</t>
  </si>
  <si>
    <t>นายประไพ บุญล้ำ</t>
  </si>
  <si>
    <t>นายมนตรี ธัญญา</t>
  </si>
  <si>
    <t>เจ้าพนักงานสัตวบาล</t>
  </si>
  <si>
    <t>นางสาวชลพิชา ติ้วเส้ง</t>
  </si>
  <si>
    <t>นางสาวจินห์นิภา คำพล</t>
  </si>
  <si>
    <t>นางสาวอาริตรา ศักดิ์โสภิณ</t>
  </si>
  <si>
    <t>นางสาวเบญจพร อิ่มน้ำขาว</t>
  </si>
  <si>
    <t>นางลัดดาวัลย์ โพธิพันธุ์</t>
  </si>
  <si>
    <t>นางสาวรุ่งนภา ไพเราะ</t>
  </si>
  <si>
    <t>นางสาวภัทรานิษฐ์ ธนพิศาลพุฒิพร</t>
  </si>
  <si>
    <t>นายบุญฤทธิ์ เป้าเปี่ยมทรัพย์</t>
  </si>
  <si>
    <t>นายพรศักดิ์ เนียมเตียง</t>
  </si>
  <si>
    <t>พนักงานผู้ช่วยปศุสัตว์</t>
  </si>
  <si>
    <t>นายบัณฑิตย์ จิตต์โสภา</t>
  </si>
  <si>
    <t>นายกฤษดา เปี่ยมจิตต์</t>
  </si>
  <si>
    <t>มี</t>
  </si>
  <si>
    <t>อื่นๆ</t>
  </si>
  <si>
    <t>สสช.</t>
  </si>
  <si>
    <t>การใช้เทคโนโลยี</t>
  </si>
  <si>
    <t>e-Learning</t>
  </si>
  <si>
    <t>สำนักงานก.พ.</t>
  </si>
  <si>
    <t>ทักษะการคิด</t>
  </si>
  <si>
    <t>ความรู้/ทักษะเฉพาะทางในสายงาน</t>
  </si>
  <si>
    <t>อบรมกับหน่วยงานนอกกรมฯ</t>
  </si>
  <si>
    <t>อบรมกับหน่วยงานในกรมฯ</t>
  </si>
  <si>
    <t>สำนักงาน ก.พ.</t>
  </si>
  <si>
    <t>-</t>
  </si>
  <si>
    <t>นักจัดการงานทั่วไปชำนาญการพิเศษ</t>
  </si>
  <si>
    <t>การใช้ Microsoft Excel เพื่อการบริหารข้อมูล</t>
  </si>
  <si>
    <t>ว่าง</t>
  </si>
  <si>
    <t>กฎหมาย/กฎระเบียบฯ</t>
  </si>
  <si>
    <t>ภาษา</t>
  </si>
  <si>
    <t>นายเสริมพันธุ์  สุนทรชาติ</t>
  </si>
  <si>
    <t>นายสหรัฐ สมนาม</t>
  </si>
  <si>
    <t>นางสาวปัทมวรรณ บุญธรรมพาณิชย์</t>
  </si>
  <si>
    <t>นายวรรณพล บุทเสน (ลาศึกษาต่อ)</t>
  </si>
  <si>
    <t>นางสาวภมรญา บุทเสน (ลาศึกษาต่อ)</t>
  </si>
  <si>
    <t>นายนัทพงศ์  สุพิมล (ลาศึกษาต่อ)</t>
  </si>
  <si>
    <t>นางธวัลรัตน์ เกียติยิ่งอังศุลี (ลาศึกษาต่อ)</t>
  </si>
  <si>
    <t>น.ส.กชพรรณ ปัดถาวะโร</t>
  </si>
  <si>
    <t>เรียนรู้ด้วยตนเอง</t>
  </si>
  <si>
    <t>ภาวะผู้นำ/คุณธรรม/จริยธรรม</t>
  </si>
  <si>
    <t>สอนงาน</t>
  </si>
  <si>
    <t>นายวันชนะ ปิ่นแก้ว (ลาศึกษาต่อ)</t>
  </si>
  <si>
    <t>การเพาะเลี้ยงเซลล์สำหรับใช้งานทางไวรัสวิทยา</t>
  </si>
  <si>
    <t>กลุ่มไวรัสวิทยา</t>
  </si>
  <si>
    <t xml:space="preserve">นางสาวกุลฐ์ญรัตน์ ภาคะ  </t>
  </si>
  <si>
    <t>นักวิทยาศาสตร์การพทย์ปฏิบัติการ</t>
  </si>
  <si>
    <t>นายช่างเทคนิคปฏิบัติงาน</t>
  </si>
  <si>
    <t xml:space="preserve">นางสาวเสาวพัตร สอดจันทร์ </t>
  </si>
  <si>
    <t>นายณรงค์ฤทธิ์  เทวี</t>
  </si>
  <si>
    <t xml:space="preserve">นางสาวสุรัตนา  บุญใส </t>
  </si>
  <si>
    <t>นายจิตรภณ สุธีจิตสิริ</t>
  </si>
  <si>
    <t>นางสาวสุวนันท์ เกิดเทวา</t>
  </si>
  <si>
    <t>นายณธมณ คงทอง</t>
  </si>
  <si>
    <t>การพัฒนา Smart Officer เพื่อยกระดับมาตรฐานกรมปศุสัตว์</t>
  </si>
  <si>
    <t>ระบบสารบรรณอิเล็กทรอนิกส์ (e-Saraban)กรมปศุสัตว์</t>
  </si>
  <si>
    <t>การจัดทำใบสั่งซื้อสั่งจ้าง (บส.01)</t>
  </si>
  <si>
    <t>ขั้นตอนสรรหาพนักงานราชการ</t>
  </si>
  <si>
    <t>อบรมให้ความรู้เกี่ยวกับการจัดซื้อจัดจ้างตามกฎกระทรวงกำหนดพัสดุฯ</t>
  </si>
  <si>
    <t>สลก.</t>
  </si>
  <si>
    <t>ไม่มี</t>
  </si>
  <si>
    <t>(ว่าง)</t>
  </si>
  <si>
    <t xml:space="preserve">การบันทึกข้อมูลในระบบการจัดซื้อจัดจ้างภาครัฐด้วยวิธีการทางอิเล็กทรอนิกส์ </t>
  </si>
  <si>
    <t>11-12 มี.ค.65</t>
  </si>
  <si>
    <t>กกจ.</t>
  </si>
  <si>
    <t xml:space="preserve"> 29 ต.ค.64</t>
  </si>
  <si>
    <t xml:space="preserve"> 3 พ.ย.64</t>
  </si>
  <si>
    <t>สรร.</t>
  </si>
  <si>
    <t>ข้อกำหนด ISO/IEC 17043: 2010 และการจัดทำเอกสาร</t>
  </si>
  <si>
    <t>ศูนย์ทดสอบและมาตรวิทยา สถาบันวิจัยวิทยาศาสตร์และเทคโนโลยีแห่งประเทศไทย</t>
  </si>
  <si>
    <t>27-29 ต.ค.64</t>
  </si>
  <si>
    <t>การสร้างความตระหนักรู้ด้านความมั่นคงทางไซเบอร์</t>
  </si>
  <si>
    <t>สถาบันพัฒนาบุคลากรภาครัฐด้านดิจิทัล (TDGA)</t>
  </si>
  <si>
    <t>1 : 30</t>
  </si>
  <si>
    <t>21-25 ก.พ. 2565</t>
  </si>
  <si>
    <t>รอผลฯ</t>
  </si>
  <si>
    <t xml:space="preserve">กองการเจ้าหน้าที่ </t>
  </si>
  <si>
    <t>การเป็นข้าราชการที่ดี รุ่นที่ 48</t>
  </si>
  <si>
    <t>อบรมหลักสูตร Google Tools เพื่อการพัฒนางาน</t>
  </si>
  <si>
    <t>7-11 ก.พ. 2565</t>
  </si>
  <si>
    <t>การสร้างฟอร์มออนไลน์</t>
  </si>
  <si>
    <t>youtube</t>
  </si>
  <si>
    <t>วิธีการใช้งานโปรแกรม OBS เพื่อ LIVE สดใน facebook</t>
  </si>
  <si>
    <t>การปฏิบัติงาน งานพัฒนาบุคลากร</t>
  </si>
  <si>
    <t>มอบหมายงาน</t>
  </si>
  <si>
    <t>กลุ่มบริหารจัดการสุขภาพสัตว์ สสช.</t>
  </si>
  <si>
    <t>การปฏิบัติงาน คลังพัสดุ</t>
  </si>
  <si>
    <t>8-10 ก.พ. 65</t>
  </si>
  <si>
    <t>สถิติสำหรับการประเมินผลกิจกรรมทดสอบความชำนาญ ISO/IEC 13528:2017</t>
  </si>
  <si>
    <t>สถิติสำหรับการประเมินผลกิจกรรมทดสอบความชำนาญ ISO/IEC 13528:2018</t>
  </si>
  <si>
    <t>สถิติสำหรับการประเมินผลกิจกรรมทดสอบความชำนาญ ISO/IEC 13528:2019</t>
  </si>
  <si>
    <t>สถิติสำหรับการประเมินผลกิจกรรมทดสอบความชำนาญ ISO/IEC 13528:2020</t>
  </si>
  <si>
    <t>การใช้เครื่อง electroporation</t>
  </si>
  <si>
    <t xml:space="preserve"> 8 ธ.ค.64</t>
  </si>
  <si>
    <t>การสร้างทีมงานที่มีประสิทธิภาพ</t>
  </si>
  <si>
    <t xml:space="preserve"> 11 ต.ค.64</t>
  </si>
  <si>
    <t>สถิตสำหรับการดำเนินกิจกรรมทดสอบความชำนาญห้องปฏิบัติการตามมาตรฐาน ISO 13528:2015</t>
  </si>
  <si>
    <t>8-10 ก.พ.65</t>
  </si>
  <si>
    <t>Regional Training on the Use and Application of PCR Techniquse for Monitoring Antimicrobial Rseistance in Livestock in Southeast and South Asia</t>
  </si>
  <si>
    <t>FAO</t>
  </si>
  <si>
    <t>22-24 ก.พ.65</t>
  </si>
  <si>
    <t>Data Visualization</t>
  </si>
  <si>
    <t xml:space="preserve"> 1 ม.ค. 65</t>
  </si>
  <si>
    <t>ผู้ตรวจประเมินห้องปฏิบัติการด้านจุลชีววิทยา</t>
  </si>
  <si>
    <t xml:space="preserve"> 4-5 พ.ย.64</t>
  </si>
  <si>
    <t xml:space="preserve"> 4 ธ.ค.64</t>
  </si>
  <si>
    <t>แนวทางการปฏิบัติงานของพนักงานเลี้ยงสัตว์ทดลอง</t>
  </si>
  <si>
    <t>3 ธ.ค.64</t>
  </si>
  <si>
    <t>6.00</t>
  </si>
  <si>
    <t>นายฐิติชัย  ศรียอด</t>
  </si>
  <si>
    <t>Ticks: How to analyze omics and field population data sets in VectorBase</t>
  </si>
  <si>
    <t>VEuPathDB</t>
  </si>
  <si>
    <t>8 มี.ค. 65</t>
  </si>
  <si>
    <t>สถิติสำหรับการดำเนินกิจกรรมทดสอบความชำนาญห้องปฎิบัติการตามมาตรฐาน ISO/IEC 13528 : 2015</t>
  </si>
  <si>
    <t>สถาบันโภชนาการ ม.มหิดล</t>
  </si>
  <si>
    <t>biosafety/biosecurity, safety &amp; risk assessment</t>
  </si>
  <si>
    <t>MORU-FAO</t>
  </si>
  <si>
    <t>7-11 มี.ค. 65</t>
  </si>
  <si>
    <t>การทดสอบการใช้งานระบบ LIMS ในการตอบผลของกลุ่มปรสิตวิทยา</t>
  </si>
  <si>
    <t>การตรวจติดตามคุณภาพภายใน</t>
  </si>
  <si>
    <t>สถิติสำหรับการดำเนินกิจกรรมทดสอบความชำนาญห้องปฎิบัติการตามมาตรฐานISO13528:2015</t>
  </si>
  <si>
    <t>8-10/02/2022</t>
  </si>
  <si>
    <t>4-5 พ.ย. 2564</t>
  </si>
  <si>
    <t>ม.เทคโนโลยีพระจอมเกล้าธนบุรี</t>
  </si>
  <si>
    <t>การตีความและประยุกต์ใช้ข้อกำหนด ISO 9001:2015</t>
  </si>
  <si>
    <t>1-2 ก.พ.65</t>
  </si>
  <si>
    <t>การจัดทำคำของบประมาณประจำปี</t>
  </si>
  <si>
    <t>1-30 พ.ย.64</t>
  </si>
  <si>
    <t xml:space="preserve"> 18 มี.ค.64</t>
  </si>
  <si>
    <t>29 พ.ย. 64</t>
  </si>
  <si>
    <t xml:space="preserve">3517 Genetic Analyzer and QuantStudio 5 Real-Time PCR Sytems </t>
  </si>
  <si>
    <t xml:space="preserve">3518 Genetic Analyzer and QuantStudio 5 Real-Time PCR Sytems </t>
  </si>
  <si>
    <t xml:space="preserve">3519 Genetic Analyzer and QuantStudio 5 Real-Time PCR Sytems </t>
  </si>
  <si>
    <t xml:space="preserve">3521 Genetic Analyzer and QuantStudio 5 Real-Time PCR Sytems </t>
  </si>
  <si>
    <t xml:space="preserve">3522 Genetic Analyzer and QuantStudio 5 Real-Time PCR Sytems </t>
  </si>
  <si>
    <t>การเป็นข้าราชการที่ดี รุ่นที่ 47</t>
  </si>
  <si>
    <t xml:space="preserve">3504 Genetic Analyzer and QuantStudio 5 Real-Time PCR Sytems </t>
  </si>
  <si>
    <t>24-25พ.ย.64</t>
  </si>
  <si>
    <t>22-26 พ.ย.64</t>
  </si>
  <si>
    <t>การเป็นข้าราชการที่ดี รุ่นที่ 49</t>
  </si>
  <si>
    <t>14-18 มี.ค.65</t>
  </si>
  <si>
    <t>มหากาพย์อังกฤษ อัพเกรด ศัพท์ทะลุ อ่านทะลวง</t>
  </si>
  <si>
    <t>5 พ.ย.-31 ธ.ค. 64</t>
  </si>
  <si>
    <t>10</t>
  </si>
  <si>
    <t xml:space="preserve">ภาษาอังกฤษเพื่อการท่องเที่ยวิงนวัตกรรม english for cultural tourism </t>
  </si>
  <si>
    <t>นายธนากร เพชรทองวรา</t>
  </si>
  <si>
    <t>นางสาวน้ำทิพย์ สีเขียว</t>
  </si>
  <si>
    <t xml:space="preserve">3524 Genetic Analyzer and QuantStudio 5 Real-Time PCR Sytems </t>
  </si>
  <si>
    <t xml:space="preserve">3525 Genetic Analyzer and QuantStudio 5 Real-Time PCR Sytems </t>
  </si>
  <si>
    <t xml:space="preserve">3526 Genetic Analyzer and QuantStudio 5 Real-Time PCR Sytems </t>
  </si>
  <si>
    <t xml:space="preserve">3528 Genetic Analyzer and QuantStudio 5 Real-Time PCR Sytems </t>
  </si>
  <si>
    <t xml:space="preserve">3529 Genetic Analyzer and QuantStudio 5 Real-Time PCR Sytems </t>
  </si>
  <si>
    <t xml:space="preserve">3533 Genetic Analyzer and QuantStudio 5 Real-Time PCR Sytems </t>
  </si>
  <si>
    <t xml:space="preserve">3535 Genetic Analyzer and QuantStudio 5 Real-Time PCR Sytems </t>
  </si>
  <si>
    <t xml:space="preserve">3537 Genetic Analyzer and QuantStudio 5 Real-Time PCR Sytems </t>
  </si>
  <si>
    <t>นายวงศ์อนันต์ ณรงค์วานิชการ</t>
  </si>
  <si>
    <t>นางสาวกอแก้ว ธรรมเสมา</t>
  </si>
  <si>
    <t>นางสาวหนึ่งฤทัย แดงฟู</t>
  </si>
  <si>
    <t>นายกิติพงษ์ ตระกูลจรูญกิจ</t>
  </si>
  <si>
    <t xml:space="preserve"> 29 พ.ย.64</t>
  </si>
  <si>
    <t>23 ธ.ค.64</t>
  </si>
  <si>
    <t>ความปลอดภัยทางชีวภาพ (BIOSAFETY) และการรักษาความปลอดภัยทางชีวภาพ (BIOSECURITY)</t>
  </si>
  <si>
    <t>MORU</t>
  </si>
  <si>
    <t xml:space="preserve"> 19 พ.ย.64</t>
  </si>
  <si>
    <t>การใช้โปรแกรมExcel กับการจัดการข้อมูลพื้นฐาน DATABASE  ขั้นต้น</t>
  </si>
  <si>
    <t>ระบาด</t>
  </si>
  <si>
    <t>24 พย.64</t>
  </si>
  <si>
    <t>24 พย 64</t>
  </si>
  <si>
    <t>มนุษยสัมพันธ์ในการทำงาน</t>
  </si>
  <si>
    <t>ทำงานเป็นทีม</t>
  </si>
  <si>
    <t>มกราคม</t>
  </si>
  <si>
    <t xml:space="preserve"> 25 พ.ย.64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</si>
</sst>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  <numFmt numFmtId="169" formatCode="d\ mmm\ yyyy"/>
    <numFmt numFmtId="170" formatCode="d\ mmmyyyy"/>
    <numFmt numFmtId="171" formatCode="d\ mmm\ yy"/>
  </numFmts>
  <fonts count="65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3"/>
      <name val="TH SarabunPSK"/>
      <family val="2"/>
    </font>
    <font>
      <sz val="14"/>
      <color theme="1" tint="4.9989318521683403E-2"/>
      <name val="TH SarabunPSK"/>
      <family val="2"/>
    </font>
    <font>
      <sz val="10"/>
      <color theme="1"/>
      <name val="TH SarabunPSK"/>
      <family val="2"/>
    </font>
    <font>
      <sz val="10"/>
      <color rgb="FF000000"/>
      <name val="Arial"/>
      <family val="2"/>
    </font>
    <font>
      <sz val="11"/>
      <color theme="1"/>
      <name val="TH Sarabun New"/>
      <family val="2"/>
    </font>
    <font>
      <sz val="16"/>
      <color theme="1"/>
      <name val="TH SarabunPSK"/>
      <family val="2"/>
      <charset val="222"/>
    </font>
    <font>
      <sz val="10"/>
      <color theme="1"/>
      <name val="TH SarabunPSK"/>
      <family val="2"/>
      <charset val="222"/>
    </font>
    <font>
      <sz val="15"/>
      <color theme="1"/>
      <name val="TH SarabunPSK"/>
      <family val="2"/>
      <charset val="222"/>
    </font>
    <font>
      <sz val="10"/>
      <color theme="1"/>
      <name val="Tahoma"/>
      <family val="2"/>
      <charset val="222"/>
    </font>
    <font>
      <sz val="13"/>
      <color theme="1"/>
      <name val="TH SarabunPSK"/>
      <family val="2"/>
      <charset val="222"/>
    </font>
    <font>
      <sz val="14"/>
      <color rgb="FF333333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0" fontId="57" fillId="0" borderId="0"/>
  </cellStyleXfs>
  <cellXfs count="317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7" fillId="0" borderId="4" xfId="0" applyFont="1" applyBorder="1" applyAlignment="1" applyProtection="1">
      <alignment vertical="center" shrinkToFit="1"/>
      <protection locked="0"/>
    </xf>
    <xf numFmtId="49" fontId="7" fillId="0" borderId="4" xfId="0" applyNumberFormat="1" applyFont="1" applyBorder="1" applyAlignment="1" applyProtection="1">
      <alignment vertical="center" shrinkToFit="1"/>
      <protection locked="0"/>
    </xf>
    <xf numFmtId="1" fontId="54" fillId="0" borderId="4" xfId="0" applyNumberFormat="1" applyFont="1" applyBorder="1" applyAlignment="1">
      <alignment horizontal="left" vertical="center" shrinkToFit="1"/>
    </xf>
    <xf numFmtId="1" fontId="54" fillId="0" borderId="4" xfId="0" applyNumberFormat="1" applyFont="1" applyBorder="1" applyAlignment="1">
      <alignment vertical="center" shrinkToFit="1"/>
    </xf>
    <xf numFmtId="1" fontId="54" fillId="0" borderId="4" xfId="0" applyNumberFormat="1" applyFont="1" applyBorder="1" applyAlignment="1">
      <alignment horizontal="left" vertical="center" wrapText="1" shrinkToFit="1"/>
    </xf>
    <xf numFmtId="0" fontId="54" fillId="0" borderId="4" xfId="0" applyFont="1" applyBorder="1" applyAlignment="1">
      <alignment horizontal="left" vertical="center" shrinkToFit="1"/>
    </xf>
    <xf numFmtId="1" fontId="7" fillId="0" borderId="4" xfId="0" applyNumberFormat="1" applyFont="1" applyBorder="1" applyAlignment="1">
      <alignment horizontal="left" vertical="center" shrinkToFit="1"/>
    </xf>
    <xf numFmtId="1" fontId="7" fillId="0" borderId="4" xfId="0" applyNumberFormat="1" applyFont="1" applyBorder="1" applyAlignment="1">
      <alignment vertical="center" shrinkToFit="1"/>
    </xf>
    <xf numFmtId="0" fontId="7" fillId="0" borderId="4" xfId="0" applyFont="1" applyBorder="1" applyAlignment="1">
      <alignment horizontal="left" vertical="center" shrinkToFit="1"/>
    </xf>
    <xf numFmtId="0" fontId="54" fillId="0" borderId="4" xfId="0" applyFont="1" applyBorder="1" applyAlignment="1">
      <alignment vertical="center" shrinkToFit="1"/>
    </xf>
    <xf numFmtId="49" fontId="7" fillId="0" borderId="4" xfId="0" applyNumberFormat="1" applyFont="1" applyBorder="1" applyAlignment="1">
      <alignment vertical="center" shrinkToFit="1"/>
    </xf>
    <xf numFmtId="49" fontId="7" fillId="0" borderId="4" xfId="0" applyNumberFormat="1" applyFont="1" applyBorder="1" applyAlignment="1">
      <alignment horizontal="left" vertical="center" shrinkToFit="1"/>
    </xf>
    <xf numFmtId="49" fontId="54" fillId="0" borderId="11" xfId="0" applyNumberFormat="1" applyFont="1" applyBorder="1" applyAlignment="1">
      <alignment horizontal="left" vertical="center" shrinkToFit="1"/>
    </xf>
    <xf numFmtId="49" fontId="54" fillId="0" borderId="11" xfId="0" applyNumberFormat="1" applyFont="1" applyBorder="1" applyAlignment="1">
      <alignment horizontal="left" vertical="center"/>
    </xf>
    <xf numFmtId="49" fontId="27" fillId="0" borderId="11" xfId="0" applyNumberFormat="1" applyFont="1" applyBorder="1" applyAlignment="1">
      <alignment horizontal="left" vertical="center" shrinkToFit="1"/>
    </xf>
    <xf numFmtId="0" fontId="7" fillId="0" borderId="4" xfId="0" applyFont="1" applyBorder="1" applyAlignment="1">
      <alignment vertical="center" shrinkToFit="1"/>
    </xf>
    <xf numFmtId="49" fontId="54" fillId="0" borderId="4" xfId="0" applyNumberFormat="1" applyFont="1" applyBorder="1" applyAlignment="1">
      <alignment horizontal="left" vertical="center" shrinkToFit="1"/>
    </xf>
    <xf numFmtId="49" fontId="54" fillId="0" borderId="4" xfId="0" applyNumberFormat="1" applyFont="1" applyBorder="1" applyAlignment="1">
      <alignment vertical="center" shrinkToFit="1"/>
    </xf>
    <xf numFmtId="0" fontId="54" fillId="0" borderId="4" xfId="0" applyFont="1" applyBorder="1" applyAlignment="1">
      <alignment vertical="center"/>
    </xf>
    <xf numFmtId="0" fontId="55" fillId="0" borderId="4" xfId="0" applyFont="1" applyBorder="1" applyAlignment="1" applyProtection="1">
      <alignment horizontal="center" vertical="center" shrinkToFit="1"/>
      <protection locked="0"/>
    </xf>
    <xf numFmtId="0" fontId="18" fillId="2" borderId="0" xfId="0" applyFont="1" applyFill="1" applyAlignment="1" applyProtection="1">
      <alignment horizontal="center" vertical="top"/>
    </xf>
    <xf numFmtId="0" fontId="30" fillId="2" borderId="0" xfId="0" applyFont="1" applyFill="1" applyAlignment="1" applyProtection="1">
      <alignment horizontal="center" vertical="center" shrinkToFit="1"/>
    </xf>
    <xf numFmtId="0" fontId="7" fillId="2" borderId="0" xfId="0" applyFont="1" applyFill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center" vertical="center" wrapText="1"/>
    </xf>
    <xf numFmtId="0" fontId="26" fillId="2" borderId="0" xfId="0" applyFont="1" applyFill="1" applyBorder="1" applyAlignment="1" applyProtection="1">
      <alignment horizontal="center" vertical="center" shrinkToFit="1"/>
      <protection locked="0"/>
    </xf>
    <xf numFmtId="0" fontId="52" fillId="2" borderId="0" xfId="0" applyFont="1" applyFill="1" applyAlignment="1" applyProtection="1">
      <alignment horizontal="center" vertical="center" shrinkToFit="1"/>
    </xf>
    <xf numFmtId="165" fontId="16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164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164" fontId="5" fillId="0" borderId="4" xfId="0" applyNumberFormat="1" applyFont="1" applyBorder="1" applyAlignment="1" applyProtection="1">
      <alignment horizontal="center" vertical="center" shrinkToFit="1"/>
      <protection locked="0"/>
    </xf>
    <xf numFmtId="15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Fill="1" applyBorder="1" applyAlignment="1" applyProtection="1">
      <alignment vertical="center" shrinkToFit="1"/>
      <protection locked="0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2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1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41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 shrinkToFit="1"/>
    </xf>
    <xf numFmtId="0" fontId="27" fillId="0" borderId="4" xfId="0" applyFont="1" applyBorder="1" applyAlignment="1" applyProtection="1">
      <alignment horizontal="center" vertical="center" shrinkToFit="1"/>
      <protection locked="0"/>
    </xf>
    <xf numFmtId="2" fontId="27" fillId="0" borderId="4" xfId="0" applyNumberFormat="1" applyFont="1" applyBorder="1" applyAlignment="1" applyProtection="1">
      <alignment horizontal="center" vertical="center" shrinkToFit="1"/>
      <protection locked="0"/>
    </xf>
    <xf numFmtId="0" fontId="27" fillId="0" borderId="5" xfId="0" applyFont="1" applyBorder="1" applyAlignment="1" applyProtection="1">
      <alignment horizontal="center" vertical="center" shrinkToFit="1"/>
      <protection locked="0"/>
    </xf>
    <xf numFmtId="0" fontId="5" fillId="3" borderId="4" xfId="0" applyNumberFormat="1" applyFont="1" applyFill="1" applyBorder="1" applyAlignment="1" applyProtection="1">
      <alignment horizontal="center" vertical="center" shrinkToFit="1"/>
      <protection locked="0"/>
    </xf>
    <xf numFmtId="1" fontId="27" fillId="0" borderId="5" xfId="0" applyNumberFormat="1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Fill="1" applyBorder="1" applyAlignment="1" applyProtection="1">
      <alignment horizontal="center" vertical="center" shrinkToFit="1"/>
      <protection locked="0"/>
    </xf>
    <xf numFmtId="43" fontId="5" fillId="0" borderId="4" xfId="1" quotePrefix="1" applyNumberFormat="1" applyFont="1" applyFill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Fill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Fill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56" fillId="0" borderId="4" xfId="0" applyFont="1" applyFill="1" applyBorder="1" applyAlignment="1" applyProtection="1">
      <alignment horizontal="center" vertical="center" shrinkToFit="1"/>
      <protection locked="0"/>
    </xf>
    <xf numFmtId="0" fontId="5" fillId="0" borderId="4" xfId="2" applyFont="1" applyBorder="1" applyAlignment="1">
      <alignment horizontal="center" vertical="center" shrinkToFit="1"/>
    </xf>
    <xf numFmtId="0" fontId="5" fillId="0" borderId="12" xfId="2" applyFont="1" applyBorder="1" applyAlignment="1">
      <alignment horizontal="center"/>
    </xf>
    <xf numFmtId="0" fontId="5" fillId="0" borderId="12" xfId="2" applyFont="1" applyBorder="1" applyAlignment="1">
      <alignment horizontal="center" shrinkToFit="1"/>
    </xf>
    <xf numFmtId="0" fontId="58" fillId="0" borderId="0" xfId="0" applyFont="1" applyFill="1" applyAlignment="1">
      <alignment horizontal="center" vertical="center"/>
    </xf>
    <xf numFmtId="0" fontId="58" fillId="0" borderId="4" xfId="0" applyFont="1" applyFill="1" applyBorder="1" applyAlignment="1">
      <alignment horizontal="center" vertical="center"/>
    </xf>
    <xf numFmtId="0" fontId="5" fillId="0" borderId="13" xfId="2" applyFont="1" applyBorder="1" applyAlignment="1">
      <alignment horizontal="center"/>
    </xf>
    <xf numFmtId="171" fontId="5" fillId="0" borderId="14" xfId="2" applyNumberFormat="1" applyFont="1" applyBorder="1" applyAlignment="1">
      <alignment horizontal="center" shrinkToFit="1"/>
    </xf>
    <xf numFmtId="0" fontId="5" fillId="0" borderId="14" xfId="2" applyFont="1" applyBorder="1" applyAlignment="1">
      <alignment horizontal="center"/>
    </xf>
    <xf numFmtId="171" fontId="5" fillId="0" borderId="12" xfId="2" applyNumberFormat="1" applyFont="1" applyBorder="1" applyAlignment="1">
      <alignment horizontal="center" shrinkToFit="1"/>
    </xf>
    <xf numFmtId="170" fontId="5" fillId="0" borderId="13" xfId="2" applyNumberFormat="1" applyFont="1" applyBorder="1" applyAlignment="1">
      <alignment horizontal="center" shrinkToFit="1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1" fontId="5" fillId="0" borderId="10" xfId="0" applyNumberFormat="1" applyFont="1" applyBorder="1" applyAlignment="1" applyProtection="1">
      <alignment horizontal="center" vertical="center" shrinkToFit="1"/>
      <protection locked="0"/>
    </xf>
    <xf numFmtId="170" fontId="5" fillId="0" borderId="4" xfId="2" applyNumberFormat="1" applyFont="1" applyBorder="1" applyAlignment="1">
      <alignment horizontal="center" shrinkToFit="1"/>
    </xf>
    <xf numFmtId="0" fontId="5" fillId="0" borderId="4" xfId="2" applyFont="1" applyBorder="1" applyAlignment="1">
      <alignment horizontal="center"/>
    </xf>
    <xf numFmtId="0" fontId="5" fillId="0" borderId="13" xfId="2" applyFont="1" applyBorder="1" applyAlignment="1">
      <alignment horizontal="center" shrinkToFit="1"/>
    </xf>
    <xf numFmtId="0" fontId="5" fillId="0" borderId="4" xfId="2" applyFont="1" applyBorder="1" applyAlignment="1">
      <alignment horizontal="center" shrinkToFit="1"/>
    </xf>
    <xf numFmtId="43" fontId="27" fillId="0" borderId="4" xfId="1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Fill="1" applyBorder="1" applyAlignment="1">
      <alignment horizontal="center" vertical="center" shrinkToFit="1"/>
    </xf>
    <xf numFmtId="43" fontId="5" fillId="0" borderId="4" xfId="1" applyFont="1" applyFill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15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4" xfId="0" applyFont="1" applyFill="1" applyBorder="1" applyAlignment="1" applyProtection="1">
      <alignment horizontal="center" vertical="center" shrinkToFit="1"/>
      <protection locked="0"/>
    </xf>
    <xf numFmtId="0" fontId="59" fillId="0" borderId="4" xfId="0" applyFont="1" applyFill="1" applyBorder="1" applyAlignment="1" applyProtection="1">
      <alignment horizontal="center" vertical="center" shrinkToFit="1"/>
      <protection locked="0"/>
    </xf>
    <xf numFmtId="164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2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43" fontId="13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4" xfId="2" applyFont="1" applyFill="1" applyBorder="1" applyAlignment="1">
      <alignment horizontal="center" vertical="center" shrinkToFit="1"/>
    </xf>
    <xf numFmtId="169" fontId="13" fillId="0" borderId="4" xfId="2" applyNumberFormat="1" applyFont="1" applyFill="1" applyBorder="1" applyAlignment="1">
      <alignment horizontal="center" shrinkToFit="1"/>
    </xf>
    <xf numFmtId="0" fontId="13" fillId="0" borderId="4" xfId="2" applyFont="1" applyFill="1" applyBorder="1" applyAlignment="1">
      <alignment horizontal="center"/>
    </xf>
    <xf numFmtId="0" fontId="13" fillId="0" borderId="4" xfId="2" applyFont="1" applyFill="1" applyBorder="1" applyAlignment="1">
      <alignment horizontal="center" shrinkToFit="1"/>
    </xf>
    <xf numFmtId="43" fontId="13" fillId="0" borderId="4" xfId="1" applyFont="1" applyFill="1" applyBorder="1" applyAlignment="1" applyProtection="1">
      <alignment horizontal="center" vertical="center" shrinkToFit="1"/>
      <protection locked="0"/>
    </xf>
    <xf numFmtId="0" fontId="60" fillId="0" borderId="4" xfId="0" applyFont="1" applyFill="1" applyBorder="1" applyAlignment="1" applyProtection="1">
      <alignment horizontal="center" vertical="center" shrinkToFit="1"/>
      <protection locked="0"/>
    </xf>
    <xf numFmtId="49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43" fontId="13" fillId="0" borderId="4" xfId="1" quotePrefix="1" applyNumberFormat="1" applyFont="1" applyFill="1" applyBorder="1" applyAlignment="1" applyProtection="1">
      <alignment horizontal="center" vertical="center" shrinkToFit="1"/>
      <protection locked="0"/>
    </xf>
    <xf numFmtId="0" fontId="61" fillId="0" borderId="4" xfId="0" applyFont="1" applyFill="1" applyBorder="1" applyAlignment="1" applyProtection="1">
      <alignment horizontal="center" vertical="center"/>
      <protection locked="0"/>
    </xf>
    <xf numFmtId="0" fontId="59" fillId="0" borderId="4" xfId="0" applyFont="1" applyFill="1" applyBorder="1" applyAlignment="1">
      <alignment horizontal="center" vertical="center" shrinkToFit="1"/>
    </xf>
    <xf numFmtId="15" fontId="13" fillId="0" borderId="4" xfId="0" quotePrefix="1" applyNumberFormat="1" applyFont="1" applyFill="1" applyBorder="1" applyAlignment="1" applyProtection="1">
      <alignment horizontal="center" vertical="center" shrinkToFit="1"/>
      <protection locked="0"/>
    </xf>
    <xf numFmtId="15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49" fontId="13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5" xfId="0" applyFont="1" applyFill="1" applyBorder="1" applyAlignment="1" applyProtection="1">
      <alignment horizontal="center" vertical="center" shrinkToFit="1"/>
      <protection locked="0"/>
    </xf>
    <xf numFmtId="1" fontId="13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54" fillId="0" borderId="4" xfId="0" applyFont="1" applyFill="1" applyBorder="1" applyAlignment="1">
      <alignment vertical="center" shrinkToFit="1"/>
    </xf>
    <xf numFmtId="0" fontId="54" fillId="0" borderId="4" xfId="0" applyFont="1" applyFill="1" applyBorder="1" applyAlignment="1">
      <alignment horizontal="left" vertical="center" shrinkToFit="1"/>
    </xf>
    <xf numFmtId="0" fontId="7" fillId="0" borderId="4" xfId="0" applyFont="1" applyFill="1" applyBorder="1" applyAlignment="1">
      <alignment horizontal="left" vertical="center" shrinkToFit="1"/>
    </xf>
    <xf numFmtId="0" fontId="7" fillId="0" borderId="4" xfId="0" applyFont="1" applyFill="1" applyBorder="1" applyAlignment="1">
      <alignment vertical="center" shrinkToFit="1"/>
    </xf>
    <xf numFmtId="0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63" fillId="0" borderId="4" xfId="0" applyFont="1" applyBorder="1" applyAlignment="1">
      <alignment vertical="center" shrinkToFit="1"/>
    </xf>
    <xf numFmtId="0" fontId="63" fillId="0" borderId="4" xfId="0" applyFont="1" applyBorder="1" applyAlignment="1">
      <alignment horizontal="left" vertical="center" shrinkToFit="1"/>
    </xf>
    <xf numFmtId="0" fontId="13" fillId="0" borderId="4" xfId="0" applyFont="1" applyBorder="1" applyAlignment="1" applyProtection="1">
      <alignment vertical="center" shrinkToFit="1"/>
      <protection locked="0"/>
    </xf>
    <xf numFmtId="0" fontId="13" fillId="0" borderId="5" xfId="0" applyFont="1" applyBorder="1" applyAlignment="1" applyProtection="1">
      <alignment horizontal="center" vertical="center" shrinkToFit="1"/>
      <protection locked="0"/>
    </xf>
    <xf numFmtId="1" fontId="13" fillId="0" borderId="5" xfId="0" applyNumberFormat="1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>
      <alignment vertical="center" shrinkToFit="1"/>
    </xf>
    <xf numFmtId="49" fontId="63" fillId="0" borderId="4" xfId="0" applyNumberFormat="1" applyFont="1" applyBorder="1" applyAlignment="1">
      <alignment horizontal="left" vertical="center" shrinkToFit="1"/>
    </xf>
    <xf numFmtId="49" fontId="13" fillId="0" borderId="4" xfId="0" applyNumberFormat="1" applyFont="1" applyBorder="1" applyAlignment="1" applyProtection="1">
      <alignment horizontal="center" vertical="center" shrinkToFit="1"/>
      <protection locked="0"/>
    </xf>
    <xf numFmtId="43" fontId="13" fillId="0" borderId="5" xfId="1" applyNumberFormat="1" applyFont="1" applyBorder="1" applyAlignment="1" applyProtection="1">
      <alignment horizontal="center" vertical="center" shrinkToFit="1"/>
      <protection locked="0"/>
    </xf>
    <xf numFmtId="1" fontId="13" fillId="0" borderId="4" xfId="0" applyNumberFormat="1" applyFont="1" applyBorder="1" applyAlignment="1" applyProtection="1">
      <alignment horizontal="center" vertical="center" shrinkToFit="1"/>
      <protection locked="0"/>
    </xf>
    <xf numFmtId="49" fontId="63" fillId="0" borderId="4" xfId="0" applyNumberFormat="1" applyFont="1" applyBorder="1" applyAlignment="1">
      <alignment vertical="center" shrinkToFit="1"/>
    </xf>
    <xf numFmtId="0" fontId="13" fillId="3" borderId="4" xfId="0" applyNumberFormat="1" applyFont="1" applyFill="1" applyBorder="1" applyAlignment="1" applyProtection="1">
      <alignment horizontal="center" vertical="center" shrinkToFit="1"/>
      <protection locked="0"/>
    </xf>
    <xf numFmtId="2" fontId="13" fillId="0" borderId="4" xfId="0" applyNumberFormat="1" applyFont="1" applyBorder="1" applyAlignment="1" applyProtection="1">
      <alignment horizontal="center" vertical="center" shrinkToFit="1"/>
      <protection locked="0"/>
    </xf>
    <xf numFmtId="0" fontId="60" fillId="0" borderId="4" xfId="0" applyFont="1" applyBorder="1" applyAlignment="1">
      <alignment horizontal="center" vertical="center"/>
    </xf>
    <xf numFmtId="0" fontId="62" fillId="0" borderId="4" xfId="0" applyFont="1" applyFill="1" applyBorder="1" applyAlignment="1">
      <alignment horizontal="center"/>
    </xf>
    <xf numFmtId="0" fontId="5" fillId="0" borderId="9" xfId="0" applyFont="1" applyBorder="1" applyAlignment="1" applyProtection="1">
      <alignment horizontal="center" vertical="center" shrinkToFit="1"/>
      <protection locked="0"/>
    </xf>
    <xf numFmtId="164" fontId="27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quotePrefix="1" applyNumberFormat="1" applyFont="1" applyBorder="1" applyAlignment="1" applyProtection="1">
      <alignment horizontal="center" vertical="center" shrinkToFit="1"/>
      <protection locked="0"/>
    </xf>
    <xf numFmtId="0" fontId="13" fillId="0" borderId="4" xfId="0" quotePrefix="1" applyNumberFormat="1" applyFont="1" applyBorder="1" applyAlignment="1" applyProtection="1">
      <alignment horizontal="center" vertical="center" shrinkToFit="1"/>
      <protection locked="0"/>
    </xf>
    <xf numFmtId="43" fontId="5" fillId="0" borderId="5" xfId="1" quotePrefix="1" applyNumberFormat="1" applyFont="1" applyFill="1" applyBorder="1" applyAlignment="1" applyProtection="1">
      <alignment horizontal="center" vertical="center" shrinkToFit="1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center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  <xf numFmtId="0" fontId="5" fillId="3" borderId="4" xfId="0" applyFont="1" applyFill="1" applyBorder="1" applyAlignment="1" applyProtection="1">
      <alignment horizontal="center" vertical="center" shrinkToFit="1"/>
      <protection locked="0"/>
    </xf>
    <xf numFmtId="1" fontId="7" fillId="3" borderId="4" xfId="0" applyNumberFormat="1" applyFont="1" applyFill="1" applyBorder="1" applyAlignment="1">
      <alignment horizontal="left" vertical="center" shrinkToFit="1"/>
    </xf>
    <xf numFmtId="1" fontId="7" fillId="3" borderId="4" xfId="0" applyNumberFormat="1" applyFont="1" applyFill="1" applyBorder="1" applyAlignment="1">
      <alignment vertical="center" shrinkToFit="1"/>
    </xf>
    <xf numFmtId="0" fontId="5" fillId="3" borderId="5" xfId="0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/>
      <protection locked="0"/>
    </xf>
    <xf numFmtId="49" fontId="5" fillId="3" borderId="5" xfId="0" applyNumberFormat="1" applyFont="1" applyFill="1" applyBorder="1" applyAlignment="1" applyProtection="1">
      <alignment horizontal="center" vertical="center" shrinkToFit="1"/>
      <protection locked="0"/>
    </xf>
    <xf numFmtId="2" fontId="5" fillId="3" borderId="4" xfId="0" applyNumberFormat="1" applyFont="1" applyFill="1" applyBorder="1" applyAlignment="1" applyProtection="1">
      <alignment horizontal="center" vertical="center" shrinkToFit="1"/>
      <protection locked="0"/>
    </xf>
    <xf numFmtId="43" fontId="5" fillId="3" borderId="4" xfId="1" quotePrefix="1" applyNumberFormat="1" applyFont="1" applyFill="1" applyBorder="1" applyAlignment="1" applyProtection="1">
      <alignment horizontal="center" vertical="center" shrinkToFit="1"/>
      <protection locked="0"/>
    </xf>
    <xf numFmtId="0" fontId="5" fillId="3" borderId="5" xfId="0" applyFont="1" applyFill="1" applyBorder="1" applyAlignment="1" applyProtection="1">
      <alignment horizontal="center" vertical="center" shrinkToFit="1"/>
      <protection locked="0"/>
    </xf>
    <xf numFmtId="1" fontId="5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5" fillId="3" borderId="0" xfId="0" applyFont="1" applyFill="1" applyAlignment="1">
      <alignment vertical="center" shrinkToFit="1"/>
    </xf>
    <xf numFmtId="0" fontId="64" fillId="0" borderId="4" xfId="0" applyFont="1" applyBorder="1" applyAlignment="1">
      <alignment horizontal="center" shrinkToFit="1"/>
    </xf>
  </cellXfs>
  <cellStyles count="3">
    <cellStyle name="Comma" xfId="1" builtinId="3"/>
    <cellStyle name="Normal" xfId="0" builtinId="0"/>
    <cellStyle name="Normal 2" xfId="2" xr:uid="{16A5E98D-C78E-4259-895C-E81D3D57D3A1}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49333</xdr:rowOff>
    </xdr:from>
    <xdr:to>
      <xdr:col>1</xdr:col>
      <xdr:colOff>381000</xdr:colOff>
      <xdr:row>3</xdr:row>
      <xdr:rowOff>293077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0" y="49333"/>
          <a:ext cx="659423" cy="71266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05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</a:t>
          </a:r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P208"/>
  <sheetViews>
    <sheetView showGridLines="0" zoomScale="130" zoomScaleNormal="130" zoomScaleSheetLayoutView="90" zoomScalePageLayoutView="120" workbookViewId="0">
      <pane ySplit="6" topLeftCell="A194" activePane="bottomLeft" state="frozen"/>
      <selection pane="bottomLeft" activeCell="C209" sqref="C209"/>
    </sheetView>
  </sheetViews>
  <sheetFormatPr defaultColWidth="9" defaultRowHeight="21.95" customHeight="1"/>
  <cols>
    <col min="1" max="1" width="4.140625" style="84" customWidth="1"/>
    <col min="2" max="2" width="19.140625" style="85" customWidth="1"/>
    <col min="3" max="3" width="14.140625" style="86" customWidth="1"/>
    <col min="4" max="4" width="8.140625" style="87" customWidth="1"/>
    <col min="5" max="5" width="30.140625" style="84" customWidth="1"/>
    <col min="6" max="6" width="16.7109375" style="84" customWidth="1"/>
    <col min="7" max="7" width="12.42578125" style="84" customWidth="1"/>
    <col min="8" max="8" width="8.28515625" style="84" customWidth="1"/>
    <col min="9" max="9" width="7" style="84" customWidth="1"/>
    <col min="10" max="10" width="7" style="88" customWidth="1"/>
    <col min="11" max="11" width="6" style="89" customWidth="1"/>
    <col min="12" max="12" width="5.5703125" style="90" customWidth="1"/>
    <col min="13" max="13" width="5.7109375" style="91" customWidth="1"/>
    <col min="14" max="14" width="7.42578125" style="3" customWidth="1"/>
    <col min="15" max="15" width="9" style="3"/>
    <col min="16" max="16384" width="9" style="27"/>
  </cols>
  <sheetData>
    <row r="1" spans="1:15" s="13" customFormat="1" ht="3.75" customHeight="1">
      <c r="A1" s="54"/>
      <c r="B1" s="54"/>
      <c r="C1" s="54"/>
      <c r="D1" s="54"/>
      <c r="E1" s="142"/>
      <c r="F1" s="142"/>
      <c r="G1" s="142"/>
      <c r="H1" s="142"/>
      <c r="I1" s="142"/>
      <c r="J1" s="142"/>
      <c r="K1" s="142"/>
      <c r="L1" s="142"/>
      <c r="M1" s="142"/>
      <c r="N1" s="11"/>
      <c r="O1" s="12"/>
    </row>
    <row r="2" spans="1:15" s="13" customFormat="1" ht="27.75" customHeight="1">
      <c r="A2" s="55"/>
      <c r="B2" s="56" t="s">
        <v>54</v>
      </c>
      <c r="C2" s="245" t="s">
        <v>79</v>
      </c>
      <c r="D2" s="246"/>
      <c r="E2" s="247" t="s">
        <v>74</v>
      </c>
      <c r="F2" s="247"/>
      <c r="G2" s="247"/>
      <c r="H2" s="247"/>
      <c r="I2" s="247"/>
      <c r="J2" s="247"/>
      <c r="K2" s="247"/>
      <c r="L2" s="247"/>
      <c r="M2" s="247"/>
    </row>
    <row r="3" spans="1:15" s="13" customFormat="1" ht="5.2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8.5" customHeight="1">
      <c r="A4" s="62"/>
      <c r="B4" s="250" t="s">
        <v>59</v>
      </c>
      <c r="C4" s="250"/>
      <c r="D4" s="104">
        <v>74</v>
      </c>
      <c r="E4" s="143" t="s">
        <v>60</v>
      </c>
      <c r="F4" s="104">
        <v>119</v>
      </c>
      <c r="G4" s="145" t="s">
        <v>47</v>
      </c>
      <c r="H4" s="118">
        <v>2565</v>
      </c>
      <c r="I4" s="146" t="s">
        <v>76</v>
      </c>
      <c r="J4" s="249" t="s">
        <v>80</v>
      </c>
      <c r="K4" s="249"/>
      <c r="L4" s="147" t="s">
        <v>45</v>
      </c>
      <c r="M4" s="148">
        <v>44642</v>
      </c>
    </row>
    <row r="5" spans="1:15" s="28" customFormat="1" ht="4.5" customHeight="1">
      <c r="A5" s="63"/>
      <c r="B5" s="248"/>
      <c r="C5" s="248"/>
      <c r="D5" s="64"/>
      <c r="E5" s="144"/>
      <c r="F5" s="144"/>
      <c r="G5" s="65"/>
      <c r="H5" s="65"/>
      <c r="I5" s="65"/>
      <c r="J5" s="66"/>
      <c r="K5" s="67"/>
      <c r="L5" s="68"/>
      <c r="M5" s="65"/>
      <c r="N5" s="3"/>
      <c r="O5" s="3"/>
    </row>
    <row r="6" spans="1:15" s="52" customFormat="1" ht="47.25" customHeight="1">
      <c r="A6" s="69" t="s">
        <v>0</v>
      </c>
      <c r="B6" s="69" t="s">
        <v>63</v>
      </c>
      <c r="C6" s="69" t="s">
        <v>1</v>
      </c>
      <c r="D6" s="70" t="s">
        <v>3</v>
      </c>
      <c r="E6" s="69" t="s">
        <v>70</v>
      </c>
      <c r="F6" s="71" t="s">
        <v>4</v>
      </c>
      <c r="G6" s="72" t="s">
        <v>5</v>
      </c>
      <c r="H6" s="69" t="s">
        <v>2</v>
      </c>
      <c r="I6" s="109" t="s">
        <v>43</v>
      </c>
      <c r="J6" s="110" t="s">
        <v>44</v>
      </c>
      <c r="K6" s="107" t="s">
        <v>72</v>
      </c>
      <c r="L6" s="108" t="s">
        <v>50</v>
      </c>
      <c r="M6" s="73" t="s">
        <v>6</v>
      </c>
      <c r="N6" s="14"/>
      <c r="O6" s="1"/>
    </row>
    <row r="7" spans="1:15" ht="21.95" customHeight="1">
      <c r="A7" s="79">
        <v>1</v>
      </c>
      <c r="B7" s="122" t="s">
        <v>81</v>
      </c>
      <c r="C7" s="122" t="s">
        <v>82</v>
      </c>
      <c r="D7" s="80" t="s">
        <v>51</v>
      </c>
      <c r="E7" s="198" t="s">
        <v>326</v>
      </c>
      <c r="F7" s="198" t="s">
        <v>312</v>
      </c>
      <c r="G7" s="199" t="s">
        <v>295</v>
      </c>
      <c r="H7" s="198" t="s">
        <v>348</v>
      </c>
      <c r="I7" s="200" t="s">
        <v>409</v>
      </c>
      <c r="J7" s="201">
        <v>12</v>
      </c>
      <c r="K7" s="202">
        <v>0</v>
      </c>
      <c r="L7" s="198" t="s">
        <v>347</v>
      </c>
      <c r="M7" s="203">
        <v>1</v>
      </c>
      <c r="O7" s="3">
        <v>1</v>
      </c>
    </row>
    <row r="8" spans="1:15" ht="21.95" customHeight="1">
      <c r="A8" s="79">
        <v>2</v>
      </c>
      <c r="B8" s="123" t="s">
        <v>83</v>
      </c>
      <c r="C8" s="122" t="s">
        <v>84</v>
      </c>
      <c r="D8" s="80" t="s">
        <v>51</v>
      </c>
      <c r="E8" s="198"/>
      <c r="F8" s="198"/>
      <c r="G8" s="199"/>
      <c r="H8" s="198"/>
      <c r="I8" s="200"/>
      <c r="J8" s="201"/>
      <c r="K8" s="202"/>
      <c r="L8" s="198"/>
      <c r="M8" s="203"/>
      <c r="O8" s="3">
        <v>2</v>
      </c>
    </row>
    <row r="9" spans="1:15" ht="21.95" customHeight="1">
      <c r="A9" s="79">
        <v>3</v>
      </c>
      <c r="B9" s="123" t="s">
        <v>85</v>
      </c>
      <c r="C9" s="122" t="s">
        <v>84</v>
      </c>
      <c r="D9" s="80" t="s">
        <v>51</v>
      </c>
      <c r="E9" s="198"/>
      <c r="F9" s="198"/>
      <c r="G9" s="199"/>
      <c r="H9" s="198"/>
      <c r="I9" s="200"/>
      <c r="J9" s="201"/>
      <c r="K9" s="202"/>
      <c r="L9" s="198"/>
      <c r="M9" s="203"/>
      <c r="O9" s="3">
        <v>3</v>
      </c>
    </row>
    <row r="10" spans="1:15" ht="21.95" customHeight="1">
      <c r="A10" s="79">
        <v>4</v>
      </c>
      <c r="B10" s="123" t="s">
        <v>86</v>
      </c>
      <c r="C10" s="122" t="s">
        <v>84</v>
      </c>
      <c r="D10" s="80" t="s">
        <v>51</v>
      </c>
      <c r="E10" s="198"/>
      <c r="F10" s="198"/>
      <c r="G10" s="199"/>
      <c r="H10" s="198"/>
      <c r="I10" s="200"/>
      <c r="J10" s="201"/>
      <c r="K10" s="202"/>
      <c r="L10" s="198"/>
      <c r="M10" s="203"/>
      <c r="O10" s="3">
        <v>4</v>
      </c>
    </row>
    <row r="11" spans="1:15" ht="21.95" customHeight="1">
      <c r="A11" s="79">
        <v>5</v>
      </c>
      <c r="B11" s="127" t="s">
        <v>99</v>
      </c>
      <c r="C11" s="122" t="s">
        <v>298</v>
      </c>
      <c r="D11" s="80" t="s">
        <v>51</v>
      </c>
      <c r="E11" s="198"/>
      <c r="F11" s="198"/>
      <c r="G11" s="199"/>
      <c r="H11" s="198"/>
      <c r="I11" s="200"/>
      <c r="J11" s="201"/>
      <c r="K11" s="202"/>
      <c r="L11" s="198"/>
      <c r="M11" s="203"/>
      <c r="O11" s="3">
        <v>5</v>
      </c>
    </row>
    <row r="12" spans="1:15" ht="21.95" customHeight="1">
      <c r="A12" s="79">
        <v>6</v>
      </c>
      <c r="B12" s="124" t="s">
        <v>87</v>
      </c>
      <c r="C12" s="125" t="s">
        <v>88</v>
      </c>
      <c r="D12" s="80" t="s">
        <v>51</v>
      </c>
      <c r="E12" s="198"/>
      <c r="F12" s="198"/>
      <c r="G12" s="199"/>
      <c r="H12" s="198"/>
      <c r="I12" s="200"/>
      <c r="J12" s="201"/>
      <c r="K12" s="202"/>
      <c r="L12" s="198"/>
      <c r="M12" s="203"/>
      <c r="O12" s="3">
        <v>6</v>
      </c>
    </row>
    <row r="13" spans="1:15" ht="21.95" customHeight="1">
      <c r="A13" s="79">
        <v>7</v>
      </c>
      <c r="B13" s="124" t="s">
        <v>89</v>
      </c>
      <c r="C13" s="125" t="s">
        <v>90</v>
      </c>
      <c r="D13" s="80" t="s">
        <v>51</v>
      </c>
      <c r="E13" s="198" t="s">
        <v>327</v>
      </c>
      <c r="F13" s="198" t="s">
        <v>293</v>
      </c>
      <c r="G13" s="198" t="s">
        <v>295</v>
      </c>
      <c r="H13" s="198" t="s">
        <v>331</v>
      </c>
      <c r="I13" s="200" t="s">
        <v>338</v>
      </c>
      <c r="J13" s="201">
        <v>6</v>
      </c>
      <c r="K13" s="202">
        <v>0</v>
      </c>
      <c r="L13" s="198" t="s">
        <v>286</v>
      </c>
      <c r="M13" s="203">
        <v>1</v>
      </c>
      <c r="O13" s="3">
        <v>7</v>
      </c>
    </row>
    <row r="14" spans="1:15" ht="21.95" customHeight="1">
      <c r="A14" s="79">
        <v>8</v>
      </c>
      <c r="B14" s="124" t="s">
        <v>91</v>
      </c>
      <c r="C14" s="125" t="s">
        <v>90</v>
      </c>
      <c r="D14" s="80" t="s">
        <v>51</v>
      </c>
      <c r="E14" s="198" t="s">
        <v>328</v>
      </c>
      <c r="F14" s="198" t="s">
        <v>293</v>
      </c>
      <c r="G14" s="198" t="s">
        <v>313</v>
      </c>
      <c r="H14" s="198" t="s">
        <v>288</v>
      </c>
      <c r="I14" s="200" t="s">
        <v>443</v>
      </c>
      <c r="J14" s="201">
        <v>6</v>
      </c>
      <c r="K14" s="202">
        <v>0</v>
      </c>
      <c r="L14" s="198" t="s">
        <v>286</v>
      </c>
      <c r="M14" s="203">
        <v>1</v>
      </c>
      <c r="O14" s="3">
        <v>8</v>
      </c>
    </row>
    <row r="15" spans="1:15" ht="21.95" customHeight="1">
      <c r="A15" s="79">
        <v>9</v>
      </c>
      <c r="B15" s="124" t="s">
        <v>101</v>
      </c>
      <c r="C15" s="125" t="s">
        <v>90</v>
      </c>
      <c r="D15" s="80" t="s">
        <v>51</v>
      </c>
      <c r="E15" s="198" t="s">
        <v>329</v>
      </c>
      <c r="F15" s="198" t="s">
        <v>293</v>
      </c>
      <c r="G15" s="198" t="s">
        <v>313</v>
      </c>
      <c r="H15" s="198" t="s">
        <v>288</v>
      </c>
      <c r="I15" s="200" t="s">
        <v>435</v>
      </c>
      <c r="J15" s="201">
        <v>6</v>
      </c>
      <c r="K15" s="202">
        <v>0</v>
      </c>
      <c r="L15" s="198" t="s">
        <v>286</v>
      </c>
      <c r="M15" s="203">
        <v>1</v>
      </c>
      <c r="O15" s="3">
        <v>9</v>
      </c>
    </row>
    <row r="16" spans="1:15" ht="21.95" customHeight="1">
      <c r="A16" s="79">
        <v>10</v>
      </c>
      <c r="B16" s="124" t="s">
        <v>93</v>
      </c>
      <c r="C16" s="125" t="s">
        <v>92</v>
      </c>
      <c r="D16" s="80" t="s">
        <v>51</v>
      </c>
      <c r="E16" s="198" t="s">
        <v>330</v>
      </c>
      <c r="F16" s="198" t="s">
        <v>301</v>
      </c>
      <c r="G16" s="198" t="s">
        <v>295</v>
      </c>
      <c r="H16" s="198" t="s">
        <v>336</v>
      </c>
      <c r="I16" s="200" t="s">
        <v>337</v>
      </c>
      <c r="J16" s="201">
        <v>6</v>
      </c>
      <c r="K16" s="202">
        <v>0</v>
      </c>
      <c r="L16" s="198" t="s">
        <v>286</v>
      </c>
      <c r="M16" s="203">
        <v>1</v>
      </c>
      <c r="O16" s="3">
        <v>10</v>
      </c>
    </row>
    <row r="17" spans="1:15" ht="21.95" customHeight="1">
      <c r="A17" s="79">
        <v>11</v>
      </c>
      <c r="B17" s="124" t="s">
        <v>300</v>
      </c>
      <c r="C17" s="125" t="s">
        <v>92</v>
      </c>
      <c r="D17" s="80" t="s">
        <v>51</v>
      </c>
      <c r="E17" s="198"/>
      <c r="F17" s="198"/>
      <c r="G17" s="198"/>
      <c r="H17" s="198"/>
      <c r="I17" s="200"/>
      <c r="J17" s="201"/>
      <c r="K17" s="202"/>
      <c r="L17" s="198"/>
      <c r="M17" s="203"/>
      <c r="O17" s="3">
        <v>11</v>
      </c>
    </row>
    <row r="18" spans="1:15" ht="21.95" customHeight="1">
      <c r="A18" s="79">
        <v>12</v>
      </c>
      <c r="B18" s="127" t="s">
        <v>309</v>
      </c>
      <c r="C18" s="125" t="s">
        <v>103</v>
      </c>
      <c r="D18" s="80" t="s">
        <v>51</v>
      </c>
      <c r="E18" s="198"/>
      <c r="F18" s="198"/>
      <c r="G18" s="198"/>
      <c r="H18" s="198"/>
      <c r="I18" s="198"/>
      <c r="J18" s="201"/>
      <c r="K18" s="202"/>
      <c r="L18" s="198"/>
      <c r="M18" s="203"/>
      <c r="O18" s="3">
        <v>71</v>
      </c>
    </row>
    <row r="19" spans="1:15" ht="21.95" customHeight="1">
      <c r="A19" s="79">
        <v>13</v>
      </c>
      <c r="B19" s="124" t="s">
        <v>120</v>
      </c>
      <c r="C19" s="125" t="s">
        <v>98</v>
      </c>
      <c r="D19" s="80" t="s">
        <v>51</v>
      </c>
      <c r="E19" s="204" t="s">
        <v>343</v>
      </c>
      <c r="F19" s="198" t="s">
        <v>293</v>
      </c>
      <c r="G19" s="199" t="s">
        <v>290</v>
      </c>
      <c r="H19" s="204" t="s">
        <v>344</v>
      </c>
      <c r="I19" s="205">
        <v>243214</v>
      </c>
      <c r="J19" s="206" t="s">
        <v>345</v>
      </c>
      <c r="K19" s="202">
        <v>0</v>
      </c>
      <c r="L19" s="198" t="s">
        <v>286</v>
      </c>
      <c r="M19" s="203">
        <v>1</v>
      </c>
      <c r="O19" s="3">
        <v>15</v>
      </c>
    </row>
    <row r="20" spans="1:15" ht="21.95" customHeight="1">
      <c r="A20" s="79">
        <v>14</v>
      </c>
      <c r="B20" s="124" t="s">
        <v>149</v>
      </c>
      <c r="C20" s="125" t="s">
        <v>100</v>
      </c>
      <c r="D20" s="80" t="s">
        <v>51</v>
      </c>
      <c r="E20" s="209" t="s">
        <v>433</v>
      </c>
      <c r="F20" s="198" t="s">
        <v>293</v>
      </c>
      <c r="G20" s="198" t="s">
        <v>294</v>
      </c>
      <c r="H20" s="198" t="s">
        <v>434</v>
      </c>
      <c r="I20" s="210" t="s">
        <v>432</v>
      </c>
      <c r="J20" s="201">
        <v>13.3</v>
      </c>
      <c r="K20" s="211" t="s">
        <v>297</v>
      </c>
      <c r="L20" s="198" t="s">
        <v>286</v>
      </c>
      <c r="M20" s="203">
        <v>1</v>
      </c>
    </row>
    <row r="21" spans="1:15" ht="21.95" customHeight="1">
      <c r="A21" s="79">
        <v>15</v>
      </c>
      <c r="B21" s="159" t="s">
        <v>320</v>
      </c>
      <c r="C21" s="122" t="s">
        <v>92</v>
      </c>
      <c r="D21" s="80" t="s">
        <v>51</v>
      </c>
      <c r="E21" s="207" t="s">
        <v>349</v>
      </c>
      <c r="F21" s="198" t="s">
        <v>301</v>
      </c>
      <c r="G21" s="198" t="s">
        <v>295</v>
      </c>
      <c r="H21" s="204" t="s">
        <v>348</v>
      </c>
      <c r="I21" s="207" t="s">
        <v>346</v>
      </c>
      <c r="J21" s="206">
        <v>140</v>
      </c>
      <c r="K21" s="202">
        <v>0</v>
      </c>
      <c r="L21" s="198" t="s">
        <v>347</v>
      </c>
      <c r="M21" s="203">
        <v>1</v>
      </c>
      <c r="O21" s="3">
        <v>17</v>
      </c>
    </row>
    <row r="22" spans="1:15" ht="21.95" customHeight="1">
      <c r="A22" s="79">
        <v>16</v>
      </c>
      <c r="B22" s="124" t="s">
        <v>321</v>
      </c>
      <c r="C22" s="125" t="s">
        <v>319</v>
      </c>
      <c r="D22" s="80" t="s">
        <v>51</v>
      </c>
      <c r="E22" s="207" t="s">
        <v>349</v>
      </c>
      <c r="F22" s="198" t="s">
        <v>301</v>
      </c>
      <c r="G22" s="198" t="s">
        <v>295</v>
      </c>
      <c r="H22" s="204" t="s">
        <v>348</v>
      </c>
      <c r="I22" s="207" t="s">
        <v>346</v>
      </c>
      <c r="J22" s="206">
        <v>140</v>
      </c>
      <c r="K22" s="202">
        <v>0</v>
      </c>
      <c r="L22" s="198" t="s">
        <v>286</v>
      </c>
      <c r="M22" s="203">
        <v>1</v>
      </c>
      <c r="O22" s="3">
        <v>12</v>
      </c>
    </row>
    <row r="23" spans="1:15" ht="21.95" customHeight="1">
      <c r="A23" s="79">
        <v>17</v>
      </c>
      <c r="B23" s="124" t="s">
        <v>95</v>
      </c>
      <c r="C23" s="125" t="s">
        <v>94</v>
      </c>
      <c r="D23" s="80" t="s">
        <v>51</v>
      </c>
      <c r="E23" s="209" t="s">
        <v>433</v>
      </c>
      <c r="F23" s="198" t="s">
        <v>293</v>
      </c>
      <c r="G23" s="198" t="s">
        <v>294</v>
      </c>
      <c r="H23" s="198" t="s">
        <v>434</v>
      </c>
      <c r="I23" s="210" t="s">
        <v>432</v>
      </c>
      <c r="J23" s="201">
        <v>13.3</v>
      </c>
      <c r="K23" s="211" t="s">
        <v>297</v>
      </c>
      <c r="L23" s="198" t="s">
        <v>286</v>
      </c>
      <c r="M23" s="203">
        <v>1</v>
      </c>
      <c r="O23" s="3">
        <v>13</v>
      </c>
    </row>
    <row r="24" spans="1:15" ht="21.95" customHeight="1">
      <c r="A24" s="79">
        <v>18</v>
      </c>
      <c r="B24" s="124" t="s">
        <v>96</v>
      </c>
      <c r="C24" s="125" t="s">
        <v>94</v>
      </c>
      <c r="D24" s="80" t="s">
        <v>51</v>
      </c>
      <c r="E24" s="209" t="s">
        <v>433</v>
      </c>
      <c r="F24" s="198" t="s">
        <v>293</v>
      </c>
      <c r="G24" s="198" t="s">
        <v>294</v>
      </c>
      <c r="H24" s="198" t="s">
        <v>434</v>
      </c>
      <c r="I24" s="210" t="s">
        <v>432</v>
      </c>
      <c r="J24" s="201">
        <v>13.3</v>
      </c>
      <c r="K24" s="211" t="s">
        <v>297</v>
      </c>
      <c r="L24" s="198" t="s">
        <v>286</v>
      </c>
      <c r="M24" s="203">
        <v>1</v>
      </c>
      <c r="O24" s="3">
        <v>14</v>
      </c>
    </row>
    <row r="25" spans="1:15" ht="21.95" customHeight="1">
      <c r="A25" s="79">
        <v>19</v>
      </c>
      <c r="B25" s="127" t="s">
        <v>102</v>
      </c>
      <c r="C25" s="125" t="s">
        <v>103</v>
      </c>
      <c r="D25" s="80" t="s">
        <v>51</v>
      </c>
      <c r="E25" s="198"/>
      <c r="F25" s="198"/>
      <c r="G25" s="198"/>
      <c r="H25" s="198"/>
      <c r="I25" s="200"/>
      <c r="J25" s="201"/>
      <c r="K25" s="202"/>
      <c r="L25" s="198"/>
      <c r="M25" s="203"/>
      <c r="O25" s="3">
        <v>18</v>
      </c>
    </row>
    <row r="26" spans="1:15" ht="21.95" customHeight="1">
      <c r="A26" s="79">
        <v>20</v>
      </c>
      <c r="B26" s="124" t="s">
        <v>104</v>
      </c>
      <c r="C26" s="125" t="s">
        <v>98</v>
      </c>
      <c r="D26" s="80" t="s">
        <v>51</v>
      </c>
      <c r="E26" s="198"/>
      <c r="F26" s="198"/>
      <c r="G26" s="198"/>
      <c r="H26" s="198"/>
      <c r="I26" s="200"/>
      <c r="J26" s="201"/>
      <c r="K26" s="202"/>
      <c r="L26" s="198"/>
      <c r="M26" s="203"/>
      <c r="O26" s="3">
        <v>19</v>
      </c>
    </row>
    <row r="27" spans="1:15" ht="21.95" customHeight="1">
      <c r="A27" s="79">
        <v>21</v>
      </c>
      <c r="B27" s="127" t="s">
        <v>105</v>
      </c>
      <c r="C27" s="125" t="s">
        <v>98</v>
      </c>
      <c r="D27" s="80" t="s">
        <v>51</v>
      </c>
      <c r="E27" s="209" t="s">
        <v>433</v>
      </c>
      <c r="F27" s="198" t="s">
        <v>293</v>
      </c>
      <c r="G27" s="198" t="s">
        <v>294</v>
      </c>
      <c r="H27" s="198" t="s">
        <v>434</v>
      </c>
      <c r="I27" s="210" t="s">
        <v>432</v>
      </c>
      <c r="J27" s="201">
        <v>13.3</v>
      </c>
      <c r="K27" s="211" t="s">
        <v>297</v>
      </c>
      <c r="L27" s="198" t="s">
        <v>286</v>
      </c>
      <c r="M27" s="203">
        <v>1</v>
      </c>
      <c r="O27" s="3">
        <v>20</v>
      </c>
    </row>
    <row r="28" spans="1:15" ht="21.95" customHeight="1">
      <c r="A28" s="79">
        <v>22</v>
      </c>
      <c r="B28" s="124" t="s">
        <v>106</v>
      </c>
      <c r="C28" s="125" t="s">
        <v>98</v>
      </c>
      <c r="D28" s="80" t="s">
        <v>51</v>
      </c>
      <c r="E28" s="209" t="s">
        <v>433</v>
      </c>
      <c r="F28" s="198" t="s">
        <v>293</v>
      </c>
      <c r="G28" s="198" t="s">
        <v>294</v>
      </c>
      <c r="H28" s="198" t="s">
        <v>434</v>
      </c>
      <c r="I28" s="210" t="s">
        <v>432</v>
      </c>
      <c r="J28" s="201">
        <v>13.3</v>
      </c>
      <c r="K28" s="211" t="s">
        <v>297</v>
      </c>
      <c r="L28" s="198" t="s">
        <v>286</v>
      </c>
      <c r="M28" s="203">
        <v>1</v>
      </c>
      <c r="O28" s="3">
        <v>21</v>
      </c>
    </row>
    <row r="29" spans="1:15" ht="21.95" customHeight="1">
      <c r="A29" s="79">
        <v>23</v>
      </c>
      <c r="B29" s="124" t="s">
        <v>107</v>
      </c>
      <c r="C29" s="125" t="s">
        <v>108</v>
      </c>
      <c r="D29" s="80" t="s">
        <v>51</v>
      </c>
      <c r="E29" s="198"/>
      <c r="F29" s="198"/>
      <c r="G29" s="198"/>
      <c r="H29" s="198"/>
      <c r="I29" s="200"/>
      <c r="J29" s="201"/>
      <c r="K29" s="202"/>
      <c r="L29" s="198"/>
      <c r="M29" s="203"/>
      <c r="O29" s="3">
        <v>22</v>
      </c>
    </row>
    <row r="30" spans="1:15" ht="21.95" customHeight="1">
      <c r="A30" s="79">
        <v>24</v>
      </c>
      <c r="B30" s="124" t="s">
        <v>109</v>
      </c>
      <c r="C30" s="125" t="s">
        <v>110</v>
      </c>
      <c r="D30" s="80" t="s">
        <v>51</v>
      </c>
      <c r="E30" s="198" t="s">
        <v>364</v>
      </c>
      <c r="F30" s="198" t="s">
        <v>293</v>
      </c>
      <c r="G30" s="198" t="s">
        <v>313</v>
      </c>
      <c r="H30" s="198" t="s">
        <v>288</v>
      </c>
      <c r="I30" s="200" t="s">
        <v>365</v>
      </c>
      <c r="J30" s="201">
        <v>6</v>
      </c>
      <c r="K30" s="202">
        <v>0</v>
      </c>
      <c r="L30" s="198" t="s">
        <v>286</v>
      </c>
      <c r="M30" s="203">
        <v>1</v>
      </c>
      <c r="O30" s="3">
        <v>23</v>
      </c>
    </row>
    <row r="31" spans="1:15" ht="21.95" customHeight="1">
      <c r="A31" s="79">
        <v>25</v>
      </c>
      <c r="B31" s="124" t="s">
        <v>111</v>
      </c>
      <c r="C31" s="125" t="s">
        <v>103</v>
      </c>
      <c r="D31" s="80" t="s">
        <v>51</v>
      </c>
      <c r="E31" s="209" t="s">
        <v>433</v>
      </c>
      <c r="F31" s="198" t="s">
        <v>293</v>
      </c>
      <c r="G31" s="198" t="s">
        <v>294</v>
      </c>
      <c r="H31" s="198" t="s">
        <v>434</v>
      </c>
      <c r="I31" s="210" t="s">
        <v>432</v>
      </c>
      <c r="J31" s="201">
        <v>13.3</v>
      </c>
      <c r="K31" s="211" t="s">
        <v>297</v>
      </c>
      <c r="L31" s="198" t="s">
        <v>286</v>
      </c>
      <c r="M31" s="203">
        <v>1</v>
      </c>
      <c r="O31" s="3">
        <v>24</v>
      </c>
    </row>
    <row r="32" spans="1:15" ht="21.95" customHeight="1">
      <c r="A32" s="79">
        <v>26</v>
      </c>
      <c r="B32" s="128" t="s">
        <v>157</v>
      </c>
      <c r="C32" s="129" t="s">
        <v>98</v>
      </c>
      <c r="D32" s="80" t="s">
        <v>51</v>
      </c>
      <c r="E32" s="198" t="s">
        <v>373</v>
      </c>
      <c r="F32" s="198" t="s">
        <v>292</v>
      </c>
      <c r="G32" s="199" t="s">
        <v>290</v>
      </c>
      <c r="H32" s="198" t="s">
        <v>296</v>
      </c>
      <c r="I32" s="200" t="s">
        <v>374</v>
      </c>
      <c r="J32" s="201">
        <v>3</v>
      </c>
      <c r="K32" s="208">
        <v>0</v>
      </c>
      <c r="L32" s="198" t="s">
        <v>286</v>
      </c>
      <c r="M32" s="203">
        <v>1</v>
      </c>
      <c r="O32" s="3">
        <v>80</v>
      </c>
    </row>
    <row r="33" spans="1:15" ht="21.95" customHeight="1">
      <c r="A33" s="79">
        <v>27</v>
      </c>
      <c r="B33" s="127" t="s">
        <v>314</v>
      </c>
      <c r="C33" s="125" t="s">
        <v>98</v>
      </c>
      <c r="D33" s="80" t="s">
        <v>51</v>
      </c>
      <c r="E33" s="198"/>
      <c r="F33" s="198"/>
      <c r="G33" s="198"/>
      <c r="H33" s="198"/>
      <c r="I33" s="198"/>
      <c r="J33" s="201"/>
      <c r="K33" s="202"/>
      <c r="L33" s="198"/>
      <c r="M33" s="203"/>
      <c r="O33" s="3">
        <v>26</v>
      </c>
    </row>
    <row r="34" spans="1:15" ht="21.95" customHeight="1">
      <c r="A34" s="79">
        <v>28</v>
      </c>
      <c r="B34" s="127" t="s">
        <v>112</v>
      </c>
      <c r="C34" s="125" t="s">
        <v>98</v>
      </c>
      <c r="D34" s="80" t="s">
        <v>51</v>
      </c>
      <c r="E34" s="198" t="s">
        <v>368</v>
      </c>
      <c r="F34" s="198" t="s">
        <v>293</v>
      </c>
      <c r="G34" s="198" t="s">
        <v>287</v>
      </c>
      <c r="H34" s="198" t="s">
        <v>288</v>
      </c>
      <c r="I34" s="198" t="s">
        <v>369</v>
      </c>
      <c r="J34" s="201">
        <v>18</v>
      </c>
      <c r="K34" s="202">
        <v>0</v>
      </c>
      <c r="L34" s="198" t="s">
        <v>286</v>
      </c>
      <c r="M34" s="203">
        <v>1</v>
      </c>
      <c r="O34" s="3">
        <v>27</v>
      </c>
    </row>
    <row r="35" spans="1:15" ht="21.95" customHeight="1">
      <c r="A35" s="79">
        <v>29</v>
      </c>
      <c r="B35" s="127" t="s">
        <v>308</v>
      </c>
      <c r="C35" s="125" t="s">
        <v>98</v>
      </c>
      <c r="D35" s="80" t="s">
        <v>51</v>
      </c>
      <c r="E35" s="198"/>
      <c r="F35" s="198"/>
      <c r="G35" s="198"/>
      <c r="H35" s="198"/>
      <c r="I35" s="198"/>
      <c r="J35" s="201"/>
      <c r="K35" s="202"/>
      <c r="L35" s="198"/>
      <c r="M35" s="203"/>
      <c r="O35" s="3">
        <v>28</v>
      </c>
    </row>
    <row r="36" spans="1:15" ht="21.95" customHeight="1">
      <c r="A36" s="79">
        <v>30</v>
      </c>
      <c r="B36" s="124" t="s">
        <v>113</v>
      </c>
      <c r="C36" s="125" t="s">
        <v>103</v>
      </c>
      <c r="D36" s="80" t="s">
        <v>51</v>
      </c>
      <c r="E36" s="209" t="s">
        <v>433</v>
      </c>
      <c r="F36" s="198" t="s">
        <v>293</v>
      </c>
      <c r="G36" s="198" t="s">
        <v>294</v>
      </c>
      <c r="H36" s="198" t="s">
        <v>434</v>
      </c>
      <c r="I36" s="210" t="s">
        <v>432</v>
      </c>
      <c r="J36" s="201">
        <v>13.3</v>
      </c>
      <c r="K36" s="211" t="s">
        <v>297</v>
      </c>
      <c r="L36" s="198" t="s">
        <v>286</v>
      </c>
      <c r="M36" s="203">
        <v>1</v>
      </c>
      <c r="O36" s="3">
        <v>29</v>
      </c>
    </row>
    <row r="37" spans="1:15" ht="21.95" customHeight="1">
      <c r="A37" s="79">
        <v>31</v>
      </c>
      <c r="B37" s="127" t="s">
        <v>114</v>
      </c>
      <c r="C37" s="125" t="s">
        <v>103</v>
      </c>
      <c r="D37" s="80" t="s">
        <v>51</v>
      </c>
      <c r="E37" s="198" t="s">
        <v>370</v>
      </c>
      <c r="F37" s="198" t="s">
        <v>293</v>
      </c>
      <c r="G37" s="198" t="s">
        <v>290</v>
      </c>
      <c r="H37" s="198" t="s">
        <v>371</v>
      </c>
      <c r="I37" s="198" t="s">
        <v>372</v>
      </c>
      <c r="J37" s="201">
        <v>9</v>
      </c>
      <c r="K37" s="202">
        <v>0</v>
      </c>
      <c r="L37" s="198" t="s">
        <v>286</v>
      </c>
      <c r="M37" s="203">
        <v>1</v>
      </c>
      <c r="O37" s="3">
        <v>30</v>
      </c>
    </row>
    <row r="38" spans="1:15" ht="21.95" customHeight="1">
      <c r="A38" s="79">
        <v>32</v>
      </c>
      <c r="B38" s="124" t="s">
        <v>115</v>
      </c>
      <c r="C38" s="125" t="s">
        <v>100</v>
      </c>
      <c r="D38" s="80" t="s">
        <v>51</v>
      </c>
      <c r="E38" s="198"/>
      <c r="F38" s="198"/>
      <c r="G38" s="198"/>
      <c r="H38" s="198"/>
      <c r="I38" s="198"/>
      <c r="J38" s="201"/>
      <c r="K38" s="202"/>
      <c r="L38" s="198"/>
      <c r="M38" s="203"/>
      <c r="O38" s="3">
        <v>31</v>
      </c>
    </row>
    <row r="39" spans="1:15" ht="21.95" customHeight="1">
      <c r="A39" s="79">
        <v>33</v>
      </c>
      <c r="B39" s="124" t="s">
        <v>116</v>
      </c>
      <c r="C39" s="125" t="s">
        <v>100</v>
      </c>
      <c r="D39" s="80" t="s">
        <v>51</v>
      </c>
      <c r="E39" s="209" t="s">
        <v>433</v>
      </c>
      <c r="F39" s="198" t="s">
        <v>293</v>
      </c>
      <c r="G39" s="198" t="s">
        <v>294</v>
      </c>
      <c r="H39" s="198" t="s">
        <v>434</v>
      </c>
      <c r="I39" s="210" t="s">
        <v>432</v>
      </c>
      <c r="J39" s="201">
        <v>13.3</v>
      </c>
      <c r="K39" s="211" t="s">
        <v>297</v>
      </c>
      <c r="L39" s="198" t="s">
        <v>286</v>
      </c>
      <c r="M39" s="203">
        <v>1</v>
      </c>
      <c r="O39" s="3">
        <v>32</v>
      </c>
    </row>
    <row r="40" spans="1:15" ht="21.95" customHeight="1">
      <c r="A40" s="79">
        <v>34</v>
      </c>
      <c r="B40" s="124" t="s">
        <v>322</v>
      </c>
      <c r="C40" s="125" t="s">
        <v>318</v>
      </c>
      <c r="D40" s="80" t="s">
        <v>51</v>
      </c>
      <c r="E40" s="209" t="s">
        <v>433</v>
      </c>
      <c r="F40" s="198" t="s">
        <v>293</v>
      </c>
      <c r="G40" s="198" t="s">
        <v>294</v>
      </c>
      <c r="H40" s="198" t="s">
        <v>434</v>
      </c>
      <c r="I40" s="210" t="s">
        <v>432</v>
      </c>
      <c r="J40" s="201">
        <v>13.3</v>
      </c>
      <c r="K40" s="211" t="s">
        <v>297</v>
      </c>
      <c r="L40" s="198" t="s">
        <v>286</v>
      </c>
      <c r="M40" s="203">
        <v>1</v>
      </c>
    </row>
    <row r="41" spans="1:15" ht="21.95" customHeight="1">
      <c r="A41" s="79">
        <v>35</v>
      </c>
      <c r="B41" s="128" t="s">
        <v>158</v>
      </c>
      <c r="C41" s="129" t="s">
        <v>108</v>
      </c>
      <c r="D41" s="80" t="s">
        <v>51</v>
      </c>
      <c r="E41" s="198" t="s">
        <v>375</v>
      </c>
      <c r="F41" s="198" t="s">
        <v>293</v>
      </c>
      <c r="G41" s="199" t="s">
        <v>295</v>
      </c>
      <c r="H41" s="198" t="s">
        <v>288</v>
      </c>
      <c r="I41" s="200" t="s">
        <v>376</v>
      </c>
      <c r="J41" s="201">
        <v>16</v>
      </c>
      <c r="K41" s="208">
        <v>0</v>
      </c>
      <c r="L41" s="198" t="s">
        <v>286</v>
      </c>
      <c r="M41" s="203">
        <v>1</v>
      </c>
      <c r="O41" s="3">
        <v>81</v>
      </c>
    </row>
    <row r="42" spans="1:15" ht="21.95" customHeight="1">
      <c r="A42" s="79">
        <v>36</v>
      </c>
      <c r="B42" s="124" t="s">
        <v>117</v>
      </c>
      <c r="C42" s="125" t="s">
        <v>118</v>
      </c>
      <c r="D42" s="80" t="s">
        <v>51</v>
      </c>
      <c r="E42" s="209" t="s">
        <v>433</v>
      </c>
      <c r="F42" s="198" t="s">
        <v>293</v>
      </c>
      <c r="G42" s="198" t="s">
        <v>294</v>
      </c>
      <c r="H42" s="198" t="s">
        <v>434</v>
      </c>
      <c r="I42" s="210" t="s">
        <v>432</v>
      </c>
      <c r="J42" s="201">
        <v>13.3</v>
      </c>
      <c r="K42" s="211" t="s">
        <v>297</v>
      </c>
      <c r="L42" s="198" t="s">
        <v>286</v>
      </c>
      <c r="M42" s="203">
        <v>1</v>
      </c>
      <c r="O42" s="3">
        <v>33</v>
      </c>
    </row>
    <row r="43" spans="1:15" ht="21.95" customHeight="1">
      <c r="A43" s="79">
        <v>37</v>
      </c>
      <c r="B43" s="124" t="s">
        <v>119</v>
      </c>
      <c r="C43" s="125" t="s">
        <v>103</v>
      </c>
      <c r="D43" s="80" t="s">
        <v>51</v>
      </c>
      <c r="E43" s="209" t="s">
        <v>433</v>
      </c>
      <c r="F43" s="198" t="s">
        <v>293</v>
      </c>
      <c r="G43" s="198" t="s">
        <v>294</v>
      </c>
      <c r="H43" s="198" t="s">
        <v>434</v>
      </c>
      <c r="I43" s="210" t="s">
        <v>432</v>
      </c>
      <c r="J43" s="201">
        <v>13.3</v>
      </c>
      <c r="K43" s="211" t="s">
        <v>297</v>
      </c>
      <c r="L43" s="198" t="s">
        <v>286</v>
      </c>
      <c r="M43" s="203">
        <v>1</v>
      </c>
      <c r="O43" s="3">
        <v>34</v>
      </c>
    </row>
    <row r="44" spans="1:15" ht="21.95" customHeight="1">
      <c r="A44" s="79">
        <v>38</v>
      </c>
      <c r="B44" s="124" t="s">
        <v>126</v>
      </c>
      <c r="C44" s="125" t="s">
        <v>98</v>
      </c>
      <c r="D44" s="80" t="s">
        <v>51</v>
      </c>
      <c r="E44" s="209" t="s">
        <v>433</v>
      </c>
      <c r="F44" s="198" t="s">
        <v>293</v>
      </c>
      <c r="G44" s="198" t="s">
        <v>294</v>
      </c>
      <c r="H44" s="198" t="s">
        <v>434</v>
      </c>
      <c r="I44" s="210" t="s">
        <v>432</v>
      </c>
      <c r="J44" s="201">
        <v>13.3</v>
      </c>
      <c r="K44" s="211" t="s">
        <v>297</v>
      </c>
      <c r="L44" s="198" t="s">
        <v>286</v>
      </c>
      <c r="M44" s="203">
        <v>1</v>
      </c>
      <c r="O44" s="3">
        <v>41</v>
      </c>
    </row>
    <row r="45" spans="1:15" ht="21.95" customHeight="1">
      <c r="A45" s="79">
        <v>39</v>
      </c>
      <c r="B45" s="126" t="s">
        <v>97</v>
      </c>
      <c r="C45" s="125" t="s">
        <v>98</v>
      </c>
      <c r="D45" s="80" t="s">
        <v>51</v>
      </c>
      <c r="E45" s="209" t="s">
        <v>433</v>
      </c>
      <c r="F45" s="198" t="s">
        <v>293</v>
      </c>
      <c r="G45" s="198" t="s">
        <v>294</v>
      </c>
      <c r="H45" s="198" t="s">
        <v>434</v>
      </c>
      <c r="I45" s="210" t="s">
        <v>432</v>
      </c>
      <c r="J45" s="201">
        <v>13.3</v>
      </c>
      <c r="K45" s="211" t="s">
        <v>297</v>
      </c>
      <c r="L45" s="198" t="s">
        <v>286</v>
      </c>
      <c r="M45" s="203">
        <v>1</v>
      </c>
      <c r="O45" s="3">
        <v>35</v>
      </c>
    </row>
    <row r="46" spans="1:15" ht="21.95" customHeight="1">
      <c r="A46" s="79">
        <v>40</v>
      </c>
      <c r="B46" s="124" t="s">
        <v>121</v>
      </c>
      <c r="C46" s="125" t="s">
        <v>98</v>
      </c>
      <c r="D46" s="80" t="s">
        <v>51</v>
      </c>
      <c r="E46" s="209" t="s">
        <v>433</v>
      </c>
      <c r="F46" s="198" t="s">
        <v>293</v>
      </c>
      <c r="G46" s="198" t="s">
        <v>294</v>
      </c>
      <c r="H46" s="198" t="s">
        <v>434</v>
      </c>
      <c r="I46" s="210" t="s">
        <v>432</v>
      </c>
      <c r="J46" s="201">
        <v>13.3</v>
      </c>
      <c r="K46" s="211" t="s">
        <v>297</v>
      </c>
      <c r="L46" s="198" t="s">
        <v>286</v>
      </c>
      <c r="M46" s="203">
        <v>1</v>
      </c>
      <c r="O46" s="3">
        <v>36</v>
      </c>
    </row>
    <row r="47" spans="1:15" ht="21.95" customHeight="1">
      <c r="A47" s="79">
        <v>41</v>
      </c>
      <c r="B47" s="124" t="s">
        <v>122</v>
      </c>
      <c r="C47" s="125" t="s">
        <v>67</v>
      </c>
      <c r="D47" s="80" t="s">
        <v>51</v>
      </c>
      <c r="E47" s="209" t="s">
        <v>402</v>
      </c>
      <c r="F47" s="198" t="s">
        <v>293</v>
      </c>
      <c r="G47" s="198" t="s">
        <v>313</v>
      </c>
      <c r="H47" s="198" t="s">
        <v>316</v>
      </c>
      <c r="I47" s="210" t="s">
        <v>401</v>
      </c>
      <c r="J47" s="201">
        <v>3</v>
      </c>
      <c r="K47" s="211" t="s">
        <v>297</v>
      </c>
      <c r="L47" s="198" t="s">
        <v>286</v>
      </c>
      <c r="M47" s="203">
        <v>1</v>
      </c>
      <c r="O47" s="3">
        <v>37</v>
      </c>
    </row>
    <row r="48" spans="1:15" ht="21.95" customHeight="1">
      <c r="A48" s="79">
        <v>42</v>
      </c>
      <c r="B48" s="124" t="s">
        <v>123</v>
      </c>
      <c r="C48" s="125" t="s">
        <v>98</v>
      </c>
      <c r="D48" s="80" t="s">
        <v>51</v>
      </c>
      <c r="E48" s="209" t="s">
        <v>403</v>
      </c>
      <c r="F48" s="198" t="s">
        <v>293</v>
      </c>
      <c r="G48" s="198" t="s">
        <v>313</v>
      </c>
      <c r="H48" s="198" t="s">
        <v>316</v>
      </c>
      <c r="I48" s="210" t="s">
        <v>401</v>
      </c>
      <c r="J48" s="201">
        <v>3</v>
      </c>
      <c r="K48" s="211" t="s">
        <v>297</v>
      </c>
      <c r="L48" s="198" t="s">
        <v>286</v>
      </c>
      <c r="M48" s="203">
        <v>1</v>
      </c>
      <c r="O48" s="3">
        <v>38</v>
      </c>
    </row>
    <row r="49" spans="1:15" ht="21.95" customHeight="1">
      <c r="A49" s="79">
        <v>43</v>
      </c>
      <c r="B49" s="127" t="s">
        <v>124</v>
      </c>
      <c r="C49" s="125" t="s">
        <v>98</v>
      </c>
      <c r="D49" s="80" t="s">
        <v>51</v>
      </c>
      <c r="E49" s="209" t="s">
        <v>404</v>
      </c>
      <c r="F49" s="198" t="s">
        <v>293</v>
      </c>
      <c r="G49" s="198" t="s">
        <v>313</v>
      </c>
      <c r="H49" s="198" t="s">
        <v>316</v>
      </c>
      <c r="I49" s="210" t="s">
        <v>401</v>
      </c>
      <c r="J49" s="201">
        <v>3</v>
      </c>
      <c r="K49" s="211" t="s">
        <v>297</v>
      </c>
      <c r="L49" s="198" t="s">
        <v>286</v>
      </c>
      <c r="M49" s="203">
        <v>1</v>
      </c>
      <c r="O49" s="3">
        <v>39</v>
      </c>
    </row>
    <row r="50" spans="1:15" ht="21.95" customHeight="1">
      <c r="A50" s="79">
        <v>44</v>
      </c>
      <c r="B50" s="124" t="s">
        <v>125</v>
      </c>
      <c r="C50" s="125" t="s">
        <v>103</v>
      </c>
      <c r="D50" s="80" t="s">
        <v>51</v>
      </c>
      <c r="E50" s="209" t="s">
        <v>433</v>
      </c>
      <c r="F50" s="198" t="s">
        <v>293</v>
      </c>
      <c r="G50" s="198" t="s">
        <v>294</v>
      </c>
      <c r="H50" s="198" t="s">
        <v>434</v>
      </c>
      <c r="I50" s="210" t="s">
        <v>432</v>
      </c>
      <c r="J50" s="201">
        <v>13.3</v>
      </c>
      <c r="K50" s="211" t="s">
        <v>297</v>
      </c>
      <c r="L50" s="198" t="s">
        <v>286</v>
      </c>
      <c r="M50" s="203">
        <v>1</v>
      </c>
      <c r="O50" s="3">
        <v>40</v>
      </c>
    </row>
    <row r="51" spans="1:15" ht="21.95" customHeight="1">
      <c r="A51" s="79">
        <v>45</v>
      </c>
      <c r="B51" s="124" t="s">
        <v>127</v>
      </c>
      <c r="C51" s="125" t="s">
        <v>100</v>
      </c>
      <c r="D51" s="80" t="s">
        <v>51</v>
      </c>
      <c r="E51" s="209" t="s">
        <v>433</v>
      </c>
      <c r="F51" s="198" t="s">
        <v>293</v>
      </c>
      <c r="G51" s="198" t="s">
        <v>294</v>
      </c>
      <c r="H51" s="198" t="s">
        <v>434</v>
      </c>
      <c r="I51" s="210" t="s">
        <v>432</v>
      </c>
      <c r="J51" s="201">
        <v>13.3</v>
      </c>
      <c r="K51" s="211" t="s">
        <v>297</v>
      </c>
      <c r="L51" s="198" t="s">
        <v>286</v>
      </c>
      <c r="M51" s="203">
        <v>1</v>
      </c>
      <c r="O51" s="3">
        <v>42</v>
      </c>
    </row>
    <row r="52" spans="1:15" ht="21.95" customHeight="1">
      <c r="A52" s="79">
        <v>46</v>
      </c>
      <c r="B52" s="124" t="s">
        <v>130</v>
      </c>
      <c r="C52" s="125" t="s">
        <v>108</v>
      </c>
      <c r="D52" s="80" t="s">
        <v>51</v>
      </c>
      <c r="E52" s="209" t="s">
        <v>408</v>
      </c>
      <c r="F52" s="198" t="s">
        <v>293</v>
      </c>
      <c r="G52" s="198" t="s">
        <v>313</v>
      </c>
      <c r="H52" s="198" t="s">
        <v>316</v>
      </c>
      <c r="I52" s="210" t="s">
        <v>401</v>
      </c>
      <c r="J52" s="201">
        <v>3</v>
      </c>
      <c r="K52" s="211" t="s">
        <v>297</v>
      </c>
      <c r="L52" s="198" t="s">
        <v>286</v>
      </c>
      <c r="M52" s="203">
        <v>1</v>
      </c>
      <c r="O52" s="3">
        <v>45</v>
      </c>
    </row>
    <row r="53" spans="1:15" ht="21.95" customHeight="1">
      <c r="A53" s="79">
        <v>47</v>
      </c>
      <c r="B53" s="128" t="s">
        <v>317</v>
      </c>
      <c r="C53" s="125" t="s">
        <v>108</v>
      </c>
      <c r="D53" s="80" t="s">
        <v>51</v>
      </c>
      <c r="E53" s="212" t="s">
        <v>407</v>
      </c>
      <c r="F53" s="198" t="s">
        <v>301</v>
      </c>
      <c r="G53" s="198" t="s">
        <v>295</v>
      </c>
      <c r="H53" s="198" t="s">
        <v>348</v>
      </c>
      <c r="I53" s="210" t="s">
        <v>410</v>
      </c>
      <c r="J53" s="201">
        <v>35</v>
      </c>
      <c r="K53" s="211" t="s">
        <v>297</v>
      </c>
      <c r="L53" s="198" t="s">
        <v>286</v>
      </c>
      <c r="M53" s="203">
        <v>1</v>
      </c>
      <c r="O53" s="3">
        <v>44</v>
      </c>
    </row>
    <row r="54" spans="1:15" ht="21.95" customHeight="1">
      <c r="A54" s="79">
        <v>48</v>
      </c>
      <c r="B54" s="124" t="s">
        <v>128</v>
      </c>
      <c r="C54" s="125" t="s">
        <v>129</v>
      </c>
      <c r="D54" s="80" t="s">
        <v>51</v>
      </c>
      <c r="E54" s="209" t="s">
        <v>406</v>
      </c>
      <c r="F54" s="198" t="s">
        <v>293</v>
      </c>
      <c r="G54" s="198" t="s">
        <v>313</v>
      </c>
      <c r="H54" s="198" t="s">
        <v>316</v>
      </c>
      <c r="I54" s="210" t="s">
        <v>401</v>
      </c>
      <c r="J54" s="201">
        <v>3</v>
      </c>
      <c r="K54" s="211" t="s">
        <v>297</v>
      </c>
      <c r="L54" s="198" t="s">
        <v>286</v>
      </c>
      <c r="M54" s="203">
        <v>1</v>
      </c>
      <c r="O54" s="3">
        <v>43</v>
      </c>
    </row>
    <row r="55" spans="1:15" ht="21.95" customHeight="1">
      <c r="A55" s="79">
        <v>49</v>
      </c>
      <c r="B55" s="124" t="s">
        <v>131</v>
      </c>
      <c r="C55" s="125" t="s">
        <v>103</v>
      </c>
      <c r="D55" s="80" t="s">
        <v>51</v>
      </c>
      <c r="E55" s="198" t="s">
        <v>340</v>
      </c>
      <c r="F55" s="198" t="s">
        <v>293</v>
      </c>
      <c r="G55" s="198" t="s">
        <v>294</v>
      </c>
      <c r="H55" s="198" t="s">
        <v>341</v>
      </c>
      <c r="I55" s="198" t="s">
        <v>342</v>
      </c>
      <c r="J55" s="201">
        <v>18</v>
      </c>
      <c r="K55" s="202">
        <v>0</v>
      </c>
      <c r="L55" s="198" t="s">
        <v>332</v>
      </c>
      <c r="M55" s="203">
        <v>1</v>
      </c>
      <c r="O55" s="3">
        <v>46</v>
      </c>
    </row>
    <row r="56" spans="1:15" ht="21.95" customHeight="1">
      <c r="A56" s="79">
        <v>50</v>
      </c>
      <c r="B56" s="124" t="s">
        <v>132</v>
      </c>
      <c r="C56" s="125" t="s">
        <v>98</v>
      </c>
      <c r="D56" s="80" t="s">
        <v>51</v>
      </c>
      <c r="E56" s="213"/>
      <c r="F56" s="198"/>
      <c r="G56" s="198"/>
      <c r="H56" s="198"/>
      <c r="I56" s="198"/>
      <c r="J56" s="201"/>
      <c r="K56" s="202"/>
      <c r="L56" s="198"/>
      <c r="M56" s="203"/>
      <c r="O56" s="3">
        <v>47</v>
      </c>
    </row>
    <row r="57" spans="1:15" ht="21.95" customHeight="1">
      <c r="A57" s="79">
        <v>51</v>
      </c>
      <c r="B57" s="127" t="s">
        <v>133</v>
      </c>
      <c r="C57" s="125" t="s">
        <v>98</v>
      </c>
      <c r="D57" s="80" t="s">
        <v>51</v>
      </c>
      <c r="E57" s="209" t="s">
        <v>433</v>
      </c>
      <c r="F57" s="198" t="s">
        <v>293</v>
      </c>
      <c r="G57" s="198" t="s">
        <v>294</v>
      </c>
      <c r="H57" s="198" t="s">
        <v>434</v>
      </c>
      <c r="I57" s="210" t="s">
        <v>432</v>
      </c>
      <c r="J57" s="201">
        <v>13.3</v>
      </c>
      <c r="K57" s="211" t="s">
        <v>297</v>
      </c>
      <c r="L57" s="198" t="s">
        <v>286</v>
      </c>
      <c r="M57" s="203">
        <v>1</v>
      </c>
      <c r="O57" s="3">
        <v>48</v>
      </c>
    </row>
    <row r="58" spans="1:15" ht="21.95" customHeight="1">
      <c r="A58" s="79">
        <v>52</v>
      </c>
      <c r="B58" s="127" t="s">
        <v>323</v>
      </c>
      <c r="C58" s="125" t="s">
        <v>67</v>
      </c>
      <c r="D58" s="80" t="s">
        <v>51</v>
      </c>
      <c r="E58" s="212" t="s">
        <v>411</v>
      </c>
      <c r="F58" s="198" t="s">
        <v>301</v>
      </c>
      <c r="G58" s="198" t="s">
        <v>295</v>
      </c>
      <c r="H58" s="198" t="s">
        <v>348</v>
      </c>
      <c r="I58" s="210" t="s">
        <v>412</v>
      </c>
      <c r="J58" s="201">
        <v>35</v>
      </c>
      <c r="K58" s="211" t="s">
        <v>297</v>
      </c>
      <c r="L58" s="198" t="s">
        <v>286</v>
      </c>
      <c r="M58" s="203">
        <v>1</v>
      </c>
      <c r="O58" s="3">
        <v>49</v>
      </c>
    </row>
    <row r="59" spans="1:15" ht="21.95" customHeight="1">
      <c r="A59" s="79">
        <v>53</v>
      </c>
      <c r="B59" s="124" t="s">
        <v>135</v>
      </c>
      <c r="C59" s="125" t="s">
        <v>100</v>
      </c>
      <c r="D59" s="80" t="s">
        <v>51</v>
      </c>
      <c r="E59" s="198"/>
      <c r="F59" s="198"/>
      <c r="G59" s="198"/>
      <c r="H59" s="198"/>
      <c r="I59" s="198"/>
      <c r="J59" s="201"/>
      <c r="K59" s="202"/>
      <c r="L59" s="198"/>
      <c r="M59" s="203"/>
      <c r="O59" s="3">
        <v>50</v>
      </c>
    </row>
    <row r="60" spans="1:15" ht="21.95" customHeight="1">
      <c r="A60" s="79">
        <v>54</v>
      </c>
      <c r="B60" s="128" t="s">
        <v>136</v>
      </c>
      <c r="C60" s="129" t="s">
        <v>100</v>
      </c>
      <c r="D60" s="80" t="s">
        <v>51</v>
      </c>
      <c r="E60" s="198" t="s">
        <v>340</v>
      </c>
      <c r="F60" s="198" t="s">
        <v>293</v>
      </c>
      <c r="G60" s="198" t="s">
        <v>294</v>
      </c>
      <c r="H60" s="198" t="s">
        <v>341</v>
      </c>
      <c r="I60" s="198" t="s">
        <v>342</v>
      </c>
      <c r="J60" s="201">
        <v>18</v>
      </c>
      <c r="K60" s="202">
        <v>0</v>
      </c>
      <c r="L60" s="198" t="s">
        <v>332</v>
      </c>
      <c r="M60" s="203">
        <v>1</v>
      </c>
      <c r="O60" s="3">
        <v>51</v>
      </c>
    </row>
    <row r="61" spans="1:15" ht="21.95" customHeight="1">
      <c r="A61" s="79">
        <v>55</v>
      </c>
      <c r="B61" s="124" t="s">
        <v>137</v>
      </c>
      <c r="C61" s="125" t="s">
        <v>103</v>
      </c>
      <c r="D61" s="80" t="s">
        <v>51</v>
      </c>
      <c r="E61" s="198" t="s">
        <v>382</v>
      </c>
      <c r="F61" s="198" t="s">
        <v>293</v>
      </c>
      <c r="G61" s="198" t="s">
        <v>290</v>
      </c>
      <c r="H61" s="198" t="s">
        <v>383</v>
      </c>
      <c r="I61" s="214" t="s">
        <v>384</v>
      </c>
      <c r="J61" s="201">
        <v>6</v>
      </c>
      <c r="K61" s="208">
        <v>0</v>
      </c>
      <c r="L61" s="198" t="s">
        <v>286</v>
      </c>
      <c r="M61" s="203">
        <v>1</v>
      </c>
      <c r="O61" s="3">
        <v>52</v>
      </c>
    </row>
    <row r="62" spans="1:15" ht="21.95" customHeight="1">
      <c r="A62" s="79">
        <v>56</v>
      </c>
      <c r="B62" s="124" t="s">
        <v>142</v>
      </c>
      <c r="C62" s="125" t="s">
        <v>103</v>
      </c>
      <c r="D62" s="80" t="s">
        <v>51</v>
      </c>
      <c r="E62" s="198" t="s">
        <v>385</v>
      </c>
      <c r="F62" s="198" t="s">
        <v>293</v>
      </c>
      <c r="G62" s="198" t="s">
        <v>294</v>
      </c>
      <c r="H62" s="198" t="s">
        <v>386</v>
      </c>
      <c r="I62" s="215" t="s">
        <v>369</v>
      </c>
      <c r="J62" s="201">
        <v>21</v>
      </c>
      <c r="K62" s="208">
        <v>0</v>
      </c>
      <c r="L62" s="198" t="s">
        <v>286</v>
      </c>
      <c r="M62" s="203">
        <v>1</v>
      </c>
      <c r="O62" s="3">
        <v>57</v>
      </c>
    </row>
    <row r="63" spans="1:15" ht="21.95" customHeight="1">
      <c r="A63" s="79">
        <v>57</v>
      </c>
      <c r="B63" s="124" t="s">
        <v>138</v>
      </c>
      <c r="C63" s="125" t="s">
        <v>103</v>
      </c>
      <c r="D63" s="80" t="s">
        <v>51</v>
      </c>
      <c r="E63" s="209" t="s">
        <v>433</v>
      </c>
      <c r="F63" s="198" t="s">
        <v>293</v>
      </c>
      <c r="G63" s="198" t="s">
        <v>294</v>
      </c>
      <c r="H63" s="198" t="s">
        <v>434</v>
      </c>
      <c r="I63" s="210" t="s">
        <v>432</v>
      </c>
      <c r="J63" s="201">
        <v>13.3</v>
      </c>
      <c r="K63" s="211" t="s">
        <v>297</v>
      </c>
      <c r="L63" s="198" t="s">
        <v>286</v>
      </c>
      <c r="M63" s="203">
        <v>1</v>
      </c>
      <c r="O63" s="3">
        <v>53</v>
      </c>
    </row>
    <row r="64" spans="1:15" ht="21.95" customHeight="1">
      <c r="A64" s="79">
        <v>58</v>
      </c>
      <c r="B64" s="124" t="s">
        <v>139</v>
      </c>
      <c r="C64" s="125" t="s">
        <v>67</v>
      </c>
      <c r="D64" s="80" t="s">
        <v>51</v>
      </c>
      <c r="E64" s="198" t="s">
        <v>387</v>
      </c>
      <c r="F64" s="198" t="s">
        <v>293</v>
      </c>
      <c r="G64" s="198" t="s">
        <v>294</v>
      </c>
      <c r="H64" s="198" t="s">
        <v>388</v>
      </c>
      <c r="I64" s="198" t="s">
        <v>389</v>
      </c>
      <c r="J64" s="201">
        <v>30</v>
      </c>
      <c r="K64" s="208">
        <v>0</v>
      </c>
      <c r="L64" s="198" t="s">
        <v>286</v>
      </c>
      <c r="M64" s="203">
        <v>1</v>
      </c>
      <c r="O64" s="3">
        <v>54</v>
      </c>
    </row>
    <row r="65" spans="1:15" ht="21.95" customHeight="1">
      <c r="A65" s="79">
        <v>59</v>
      </c>
      <c r="B65" s="124" t="s">
        <v>140</v>
      </c>
      <c r="C65" s="125" t="s">
        <v>118</v>
      </c>
      <c r="D65" s="80" t="s">
        <v>51</v>
      </c>
      <c r="E65" s="198" t="s">
        <v>390</v>
      </c>
      <c r="F65" s="198" t="s">
        <v>293</v>
      </c>
      <c r="G65" s="198" t="s">
        <v>313</v>
      </c>
      <c r="H65" s="198" t="s">
        <v>288</v>
      </c>
      <c r="I65" s="215">
        <v>23791</v>
      </c>
      <c r="J65" s="201">
        <v>3</v>
      </c>
      <c r="K65" s="208">
        <v>0</v>
      </c>
      <c r="L65" s="198" t="s">
        <v>286</v>
      </c>
      <c r="M65" s="203">
        <v>1</v>
      </c>
      <c r="O65" s="3">
        <v>55</v>
      </c>
    </row>
    <row r="66" spans="1:15" ht="21.95" customHeight="1">
      <c r="A66" s="79">
        <v>60</v>
      </c>
      <c r="B66" s="124" t="s">
        <v>141</v>
      </c>
      <c r="C66" s="125" t="s">
        <v>118</v>
      </c>
      <c r="D66" s="80" t="s">
        <v>51</v>
      </c>
      <c r="E66" s="198" t="s">
        <v>390</v>
      </c>
      <c r="F66" s="198" t="s">
        <v>293</v>
      </c>
      <c r="G66" s="198" t="s">
        <v>313</v>
      </c>
      <c r="H66" s="198" t="s">
        <v>288</v>
      </c>
      <c r="I66" s="215">
        <v>23791</v>
      </c>
      <c r="J66" s="201">
        <v>3</v>
      </c>
      <c r="K66" s="208">
        <v>0</v>
      </c>
      <c r="L66" s="198" t="s">
        <v>286</v>
      </c>
      <c r="M66" s="203">
        <v>1</v>
      </c>
      <c r="O66" s="3">
        <v>56</v>
      </c>
    </row>
    <row r="67" spans="1:15" ht="21.95" customHeight="1">
      <c r="A67" s="79">
        <v>61</v>
      </c>
      <c r="B67" s="124" t="s">
        <v>303</v>
      </c>
      <c r="C67" s="125" t="s">
        <v>103</v>
      </c>
      <c r="D67" s="80" t="s">
        <v>51</v>
      </c>
      <c r="E67" s="209" t="s">
        <v>433</v>
      </c>
      <c r="F67" s="198" t="s">
        <v>293</v>
      </c>
      <c r="G67" s="198" t="s">
        <v>294</v>
      </c>
      <c r="H67" s="198" t="s">
        <v>434</v>
      </c>
      <c r="I67" s="210" t="s">
        <v>432</v>
      </c>
      <c r="J67" s="201">
        <v>13.3</v>
      </c>
      <c r="K67" s="211" t="s">
        <v>297</v>
      </c>
      <c r="L67" s="198" t="s">
        <v>286</v>
      </c>
      <c r="M67" s="203">
        <v>1</v>
      </c>
      <c r="O67" s="3">
        <v>62</v>
      </c>
    </row>
    <row r="68" spans="1:15" ht="21.95" customHeight="1">
      <c r="A68" s="79">
        <v>62</v>
      </c>
      <c r="B68" s="124" t="s">
        <v>146</v>
      </c>
      <c r="C68" s="125" t="s">
        <v>67</v>
      </c>
      <c r="D68" s="80" t="s">
        <v>51</v>
      </c>
      <c r="E68" s="209" t="s">
        <v>433</v>
      </c>
      <c r="F68" s="198" t="s">
        <v>293</v>
      </c>
      <c r="G68" s="198" t="s">
        <v>294</v>
      </c>
      <c r="H68" s="198" t="s">
        <v>434</v>
      </c>
      <c r="I68" s="210" t="s">
        <v>432</v>
      </c>
      <c r="J68" s="201">
        <v>13.3</v>
      </c>
      <c r="K68" s="211" t="s">
        <v>297</v>
      </c>
      <c r="L68" s="198" t="s">
        <v>286</v>
      </c>
      <c r="M68" s="203">
        <v>1</v>
      </c>
      <c r="O68" s="3">
        <v>63</v>
      </c>
    </row>
    <row r="69" spans="1:15" ht="21.95" customHeight="1">
      <c r="A69" s="79">
        <v>63</v>
      </c>
      <c r="B69" s="124" t="s">
        <v>306</v>
      </c>
      <c r="C69" s="125" t="s">
        <v>67</v>
      </c>
      <c r="D69" s="80" t="s">
        <v>51</v>
      </c>
      <c r="E69" s="198"/>
      <c r="F69" s="198"/>
      <c r="G69" s="198"/>
      <c r="H69" s="198"/>
      <c r="I69" s="216"/>
      <c r="J69" s="216"/>
      <c r="K69" s="202"/>
      <c r="L69" s="217"/>
      <c r="M69" s="218"/>
      <c r="O69" s="3">
        <v>64</v>
      </c>
    </row>
    <row r="70" spans="1:15" ht="21.95" customHeight="1">
      <c r="A70" s="79">
        <v>64</v>
      </c>
      <c r="B70" s="124" t="s">
        <v>147</v>
      </c>
      <c r="C70" s="125" t="s">
        <v>100</v>
      </c>
      <c r="D70" s="80" t="s">
        <v>51</v>
      </c>
      <c r="E70" s="209" t="s">
        <v>433</v>
      </c>
      <c r="F70" s="198" t="s">
        <v>293</v>
      </c>
      <c r="G70" s="198" t="s">
        <v>294</v>
      </c>
      <c r="H70" s="198" t="s">
        <v>434</v>
      </c>
      <c r="I70" s="210" t="s">
        <v>432</v>
      </c>
      <c r="J70" s="201">
        <v>13.3</v>
      </c>
      <c r="K70" s="211" t="s">
        <v>297</v>
      </c>
      <c r="L70" s="198" t="s">
        <v>286</v>
      </c>
      <c r="M70" s="203">
        <v>1</v>
      </c>
      <c r="O70" s="3">
        <v>65</v>
      </c>
    </row>
    <row r="71" spans="1:15" ht="21.95" customHeight="1">
      <c r="A71" s="79">
        <v>65</v>
      </c>
      <c r="B71" s="128" t="s">
        <v>148</v>
      </c>
      <c r="C71" s="129" t="s">
        <v>100</v>
      </c>
      <c r="D71" s="80" t="s">
        <v>51</v>
      </c>
      <c r="E71" s="209" t="s">
        <v>433</v>
      </c>
      <c r="F71" s="198" t="s">
        <v>293</v>
      </c>
      <c r="G71" s="198" t="s">
        <v>294</v>
      </c>
      <c r="H71" s="198" t="s">
        <v>434</v>
      </c>
      <c r="I71" s="210" t="s">
        <v>432</v>
      </c>
      <c r="J71" s="201">
        <v>13.3</v>
      </c>
      <c r="K71" s="211" t="s">
        <v>297</v>
      </c>
      <c r="L71" s="198" t="s">
        <v>286</v>
      </c>
      <c r="M71" s="203">
        <v>1</v>
      </c>
      <c r="O71" s="3">
        <v>66</v>
      </c>
    </row>
    <row r="72" spans="1:15" ht="21.95" customHeight="1">
      <c r="A72" s="79">
        <v>66</v>
      </c>
      <c r="B72" s="130" t="s">
        <v>150</v>
      </c>
      <c r="C72" s="129" t="s">
        <v>129</v>
      </c>
      <c r="D72" s="80" t="s">
        <v>51</v>
      </c>
      <c r="E72" s="209" t="s">
        <v>433</v>
      </c>
      <c r="F72" s="198" t="s">
        <v>293</v>
      </c>
      <c r="G72" s="198" t="s">
        <v>294</v>
      </c>
      <c r="H72" s="198" t="s">
        <v>434</v>
      </c>
      <c r="I72" s="210" t="s">
        <v>432</v>
      </c>
      <c r="J72" s="201">
        <v>13.3</v>
      </c>
      <c r="K72" s="211" t="s">
        <v>297</v>
      </c>
      <c r="L72" s="198" t="s">
        <v>286</v>
      </c>
      <c r="M72" s="203">
        <v>1</v>
      </c>
      <c r="O72" s="3">
        <v>68</v>
      </c>
    </row>
    <row r="73" spans="1:15" ht="21.95" customHeight="1">
      <c r="A73" s="79">
        <v>67</v>
      </c>
      <c r="B73" s="128" t="s">
        <v>151</v>
      </c>
      <c r="C73" s="129" t="s">
        <v>108</v>
      </c>
      <c r="D73" s="80" t="s">
        <v>51</v>
      </c>
      <c r="E73" s="209" t="s">
        <v>433</v>
      </c>
      <c r="F73" s="198" t="s">
        <v>293</v>
      </c>
      <c r="G73" s="198" t="s">
        <v>294</v>
      </c>
      <c r="H73" s="198" t="s">
        <v>434</v>
      </c>
      <c r="I73" s="210" t="s">
        <v>432</v>
      </c>
      <c r="J73" s="201">
        <v>13.3</v>
      </c>
      <c r="K73" s="211" t="s">
        <v>297</v>
      </c>
      <c r="L73" s="198" t="s">
        <v>286</v>
      </c>
      <c r="M73" s="203">
        <v>1</v>
      </c>
      <c r="O73" s="3">
        <v>69</v>
      </c>
    </row>
    <row r="74" spans="1:15" ht="21.95" customHeight="1">
      <c r="A74" s="79">
        <v>68</v>
      </c>
      <c r="B74" s="124" t="s">
        <v>143</v>
      </c>
      <c r="C74" s="125" t="s">
        <v>67</v>
      </c>
      <c r="D74" s="80" t="s">
        <v>51</v>
      </c>
      <c r="E74" s="209" t="s">
        <v>433</v>
      </c>
      <c r="F74" s="198" t="s">
        <v>293</v>
      </c>
      <c r="G74" s="198" t="s">
        <v>294</v>
      </c>
      <c r="H74" s="198" t="s">
        <v>434</v>
      </c>
      <c r="I74" s="210" t="s">
        <v>432</v>
      </c>
      <c r="J74" s="201">
        <v>13.3</v>
      </c>
      <c r="K74" s="211" t="s">
        <v>297</v>
      </c>
      <c r="L74" s="198" t="s">
        <v>286</v>
      </c>
      <c r="M74" s="203">
        <v>1</v>
      </c>
      <c r="O74" s="3">
        <v>58</v>
      </c>
    </row>
    <row r="75" spans="1:15" ht="21.95" customHeight="1">
      <c r="A75" s="79">
        <v>69</v>
      </c>
      <c r="B75" s="124" t="s">
        <v>144</v>
      </c>
      <c r="C75" s="125" t="s">
        <v>98</v>
      </c>
      <c r="D75" s="80" t="s">
        <v>51</v>
      </c>
      <c r="E75" s="209" t="s">
        <v>433</v>
      </c>
      <c r="F75" s="198" t="s">
        <v>293</v>
      </c>
      <c r="G75" s="198" t="s">
        <v>294</v>
      </c>
      <c r="H75" s="198" t="s">
        <v>434</v>
      </c>
      <c r="I75" s="210" t="s">
        <v>432</v>
      </c>
      <c r="J75" s="201">
        <v>13.3</v>
      </c>
      <c r="K75" s="211" t="s">
        <v>297</v>
      </c>
      <c r="L75" s="198" t="s">
        <v>286</v>
      </c>
      <c r="M75" s="203">
        <v>1</v>
      </c>
      <c r="O75" s="3">
        <v>59</v>
      </c>
    </row>
    <row r="76" spans="1:15" ht="21.95" customHeight="1">
      <c r="A76" s="79">
        <v>70</v>
      </c>
      <c r="B76" s="124" t="s">
        <v>300</v>
      </c>
      <c r="C76" s="125" t="s">
        <v>98</v>
      </c>
      <c r="D76" s="80" t="s">
        <v>51</v>
      </c>
      <c r="E76" s="198"/>
      <c r="F76" s="198"/>
      <c r="G76" s="199"/>
      <c r="H76" s="239"/>
      <c r="I76" s="200"/>
      <c r="J76" s="201"/>
      <c r="K76" s="202"/>
      <c r="L76" s="198"/>
      <c r="M76" s="203"/>
      <c r="O76" s="3">
        <v>60</v>
      </c>
    </row>
    <row r="77" spans="1:15" ht="21.95" customHeight="1">
      <c r="A77" s="79">
        <v>71</v>
      </c>
      <c r="B77" s="127" t="s">
        <v>300</v>
      </c>
      <c r="C77" s="125" t="s">
        <v>103</v>
      </c>
      <c r="D77" s="80" t="s">
        <v>51</v>
      </c>
      <c r="E77" s="198"/>
      <c r="F77" s="198"/>
      <c r="G77" s="198"/>
      <c r="H77" s="198"/>
      <c r="I77" s="198"/>
      <c r="J77" s="201"/>
      <c r="K77" s="202"/>
      <c r="L77" s="198"/>
      <c r="M77" s="203"/>
      <c r="O77" s="3">
        <v>70</v>
      </c>
    </row>
    <row r="78" spans="1:15" ht="21.95" customHeight="1">
      <c r="A78" s="79">
        <v>72</v>
      </c>
      <c r="B78" s="124" t="s">
        <v>145</v>
      </c>
      <c r="C78" s="125" t="s">
        <v>129</v>
      </c>
      <c r="D78" s="80" t="s">
        <v>51</v>
      </c>
      <c r="E78" s="209" t="s">
        <v>433</v>
      </c>
      <c r="F78" s="198" t="s">
        <v>293</v>
      </c>
      <c r="G78" s="198" t="s">
        <v>294</v>
      </c>
      <c r="H78" s="198" t="s">
        <v>434</v>
      </c>
      <c r="I78" s="210" t="s">
        <v>432</v>
      </c>
      <c r="J78" s="201">
        <v>13.3</v>
      </c>
      <c r="K78" s="211" t="s">
        <v>297</v>
      </c>
      <c r="L78" s="198" t="s">
        <v>286</v>
      </c>
      <c r="M78" s="203">
        <v>1</v>
      </c>
      <c r="O78" s="3">
        <v>61</v>
      </c>
    </row>
    <row r="79" spans="1:15" ht="21.95" customHeight="1">
      <c r="A79" s="79">
        <v>73</v>
      </c>
      <c r="B79" s="124" t="s">
        <v>152</v>
      </c>
      <c r="C79" s="125" t="s">
        <v>118</v>
      </c>
      <c r="D79" s="80" t="s">
        <v>51</v>
      </c>
      <c r="E79" s="209" t="s">
        <v>433</v>
      </c>
      <c r="F79" s="198" t="s">
        <v>293</v>
      </c>
      <c r="G79" s="198" t="s">
        <v>294</v>
      </c>
      <c r="H79" s="198" t="s">
        <v>434</v>
      </c>
      <c r="I79" s="210" t="s">
        <v>432</v>
      </c>
      <c r="J79" s="201">
        <v>13.3</v>
      </c>
      <c r="K79" s="211" t="s">
        <v>297</v>
      </c>
      <c r="L79" s="198" t="s">
        <v>286</v>
      </c>
      <c r="M79" s="203">
        <v>1</v>
      </c>
      <c r="O79" s="3">
        <v>72</v>
      </c>
    </row>
    <row r="80" spans="1:15" ht="21.95" customHeight="1">
      <c r="A80" s="79">
        <v>74</v>
      </c>
      <c r="B80" s="124" t="s">
        <v>300</v>
      </c>
      <c r="C80" s="125" t="s">
        <v>103</v>
      </c>
      <c r="D80" s="80" t="s">
        <v>51</v>
      </c>
      <c r="E80" s="198"/>
      <c r="F80" s="198"/>
      <c r="G80" s="199"/>
      <c r="H80" s="239"/>
      <c r="I80" s="200"/>
      <c r="J80" s="201"/>
      <c r="K80" s="202"/>
      <c r="L80" s="198"/>
      <c r="M80" s="203"/>
    </row>
    <row r="81" spans="1:15" ht="21.95" customHeight="1">
      <c r="A81" s="79">
        <v>75</v>
      </c>
      <c r="B81" s="124" t="s">
        <v>153</v>
      </c>
      <c r="C81" s="125" t="s">
        <v>98</v>
      </c>
      <c r="D81" s="80" t="s">
        <v>51</v>
      </c>
      <c r="E81" s="209" t="s">
        <v>433</v>
      </c>
      <c r="F81" s="198" t="s">
        <v>293</v>
      </c>
      <c r="G81" s="198" t="s">
        <v>294</v>
      </c>
      <c r="H81" s="198" t="s">
        <v>434</v>
      </c>
      <c r="I81" s="210" t="s">
        <v>432</v>
      </c>
      <c r="J81" s="201">
        <v>13.3</v>
      </c>
      <c r="K81" s="211" t="s">
        <v>297</v>
      </c>
      <c r="L81" s="198" t="s">
        <v>286</v>
      </c>
      <c r="M81" s="203">
        <v>1</v>
      </c>
      <c r="O81" s="3">
        <v>73</v>
      </c>
    </row>
    <row r="82" spans="1:15" ht="21.95" customHeight="1">
      <c r="A82" s="79">
        <v>76</v>
      </c>
      <c r="B82" s="137" t="s">
        <v>154</v>
      </c>
      <c r="C82" s="129" t="s">
        <v>98</v>
      </c>
      <c r="D82" s="80" t="s">
        <v>51</v>
      </c>
      <c r="E82" s="209" t="s">
        <v>433</v>
      </c>
      <c r="F82" s="198" t="s">
        <v>293</v>
      </c>
      <c r="G82" s="198" t="s">
        <v>294</v>
      </c>
      <c r="H82" s="198" t="s">
        <v>434</v>
      </c>
      <c r="I82" s="210" t="s">
        <v>432</v>
      </c>
      <c r="J82" s="201">
        <v>13.3</v>
      </c>
      <c r="K82" s="211" t="s">
        <v>297</v>
      </c>
      <c r="L82" s="198" t="s">
        <v>286</v>
      </c>
      <c r="M82" s="203">
        <v>1</v>
      </c>
      <c r="O82" s="3">
        <v>74</v>
      </c>
    </row>
    <row r="83" spans="1:15" ht="21.95" customHeight="1">
      <c r="A83" s="79">
        <v>77</v>
      </c>
      <c r="B83" s="137" t="s">
        <v>307</v>
      </c>
      <c r="C83" s="129" t="s">
        <v>108</v>
      </c>
      <c r="D83" s="80" t="s">
        <v>51</v>
      </c>
      <c r="E83" s="198"/>
      <c r="F83" s="198"/>
      <c r="G83" s="198"/>
      <c r="H83" s="198"/>
      <c r="I83" s="198"/>
      <c r="J83" s="201"/>
      <c r="K83" s="202"/>
      <c r="L83" s="198"/>
      <c r="M83" s="203"/>
      <c r="O83" s="3">
        <v>75</v>
      </c>
    </row>
    <row r="84" spans="1:15" ht="21.95" customHeight="1">
      <c r="A84" s="79">
        <v>78</v>
      </c>
      <c r="B84" s="137" t="s">
        <v>427</v>
      </c>
      <c r="C84" s="125" t="s">
        <v>103</v>
      </c>
      <c r="D84" s="75" t="s">
        <v>51</v>
      </c>
      <c r="E84" s="209" t="s">
        <v>433</v>
      </c>
      <c r="F84" s="198" t="s">
        <v>293</v>
      </c>
      <c r="G84" s="198" t="s">
        <v>294</v>
      </c>
      <c r="H84" s="198" t="s">
        <v>434</v>
      </c>
      <c r="I84" s="210" t="s">
        <v>432</v>
      </c>
      <c r="J84" s="201">
        <v>13.3</v>
      </c>
      <c r="K84" s="211" t="s">
        <v>297</v>
      </c>
      <c r="L84" s="198" t="s">
        <v>286</v>
      </c>
      <c r="M84" s="203">
        <v>1</v>
      </c>
    </row>
    <row r="85" spans="1:15" ht="21.95" customHeight="1">
      <c r="A85" s="79">
        <v>79</v>
      </c>
      <c r="B85" s="124" t="s">
        <v>155</v>
      </c>
      <c r="C85" s="125" t="s">
        <v>98</v>
      </c>
      <c r="D85" s="75" t="s">
        <v>51</v>
      </c>
      <c r="E85" s="316" t="s">
        <v>436</v>
      </c>
      <c r="F85" s="79" t="s">
        <v>289</v>
      </c>
      <c r="G85" s="79" t="s">
        <v>313</v>
      </c>
      <c r="H85" s="79" t="s">
        <v>437</v>
      </c>
      <c r="I85" s="160" t="s">
        <v>438</v>
      </c>
      <c r="J85" s="81">
        <v>3</v>
      </c>
      <c r="K85" s="77"/>
      <c r="L85" s="79" t="s">
        <v>286</v>
      </c>
      <c r="M85" s="83">
        <v>1</v>
      </c>
      <c r="O85" s="3">
        <v>76</v>
      </c>
    </row>
    <row r="86" spans="1:15" ht="21.95" customHeight="1">
      <c r="A86" s="79">
        <v>80</v>
      </c>
      <c r="B86" s="127" t="s">
        <v>134</v>
      </c>
      <c r="C86" s="125" t="s">
        <v>98</v>
      </c>
      <c r="D86" s="75" t="s">
        <v>51</v>
      </c>
      <c r="E86" s="316" t="s">
        <v>436</v>
      </c>
      <c r="F86" s="79" t="s">
        <v>289</v>
      </c>
      <c r="G86" s="79" t="s">
        <v>313</v>
      </c>
      <c r="H86" s="79" t="s">
        <v>437</v>
      </c>
      <c r="I86" s="160" t="s">
        <v>438</v>
      </c>
      <c r="J86" s="81">
        <v>3</v>
      </c>
      <c r="K86" s="77"/>
      <c r="L86" s="79" t="s">
        <v>286</v>
      </c>
      <c r="M86" s="83">
        <v>1</v>
      </c>
      <c r="O86" s="3">
        <v>78</v>
      </c>
    </row>
    <row r="87" spans="1:15" ht="21.95" customHeight="1">
      <c r="A87" s="79">
        <v>81</v>
      </c>
      <c r="B87" s="130" t="s">
        <v>156</v>
      </c>
      <c r="C87" s="125" t="s">
        <v>98</v>
      </c>
      <c r="D87" s="75" t="s">
        <v>51</v>
      </c>
      <c r="E87" s="316" t="s">
        <v>436</v>
      </c>
      <c r="F87" s="79" t="s">
        <v>289</v>
      </c>
      <c r="G87" s="79" t="s">
        <v>313</v>
      </c>
      <c r="H87" s="79" t="s">
        <v>437</v>
      </c>
      <c r="I87" s="160" t="s">
        <v>438</v>
      </c>
      <c r="J87" s="81">
        <v>3</v>
      </c>
      <c r="K87" s="77"/>
      <c r="L87" s="79" t="s">
        <v>286</v>
      </c>
      <c r="M87" s="83">
        <v>1</v>
      </c>
      <c r="O87" s="3">
        <v>79</v>
      </c>
    </row>
    <row r="88" spans="1:15" s="315" customFormat="1" ht="21.95" customHeight="1">
      <c r="A88" s="79">
        <v>82</v>
      </c>
      <c r="B88" s="306" t="s">
        <v>324</v>
      </c>
      <c r="C88" s="307" t="s">
        <v>67</v>
      </c>
      <c r="D88" s="308" t="s">
        <v>51</v>
      </c>
      <c r="E88" s="309" t="s">
        <v>407</v>
      </c>
      <c r="F88" s="305" t="s">
        <v>301</v>
      </c>
      <c r="G88" s="305" t="s">
        <v>295</v>
      </c>
      <c r="H88" s="305" t="s">
        <v>348</v>
      </c>
      <c r="I88" s="310" t="s">
        <v>410</v>
      </c>
      <c r="J88" s="311">
        <v>35</v>
      </c>
      <c r="K88" s="312" t="s">
        <v>297</v>
      </c>
      <c r="L88" s="313" t="s">
        <v>286</v>
      </c>
      <c r="M88" s="314">
        <v>1</v>
      </c>
    </row>
    <row r="89" spans="1:15" ht="21.95" customHeight="1">
      <c r="A89" s="79">
        <v>83</v>
      </c>
      <c r="B89" s="128" t="s">
        <v>333</v>
      </c>
      <c r="C89" s="133" t="s">
        <v>160</v>
      </c>
      <c r="D89" s="80" t="s">
        <v>68</v>
      </c>
      <c r="E89" s="79"/>
      <c r="F89" s="79"/>
      <c r="G89" s="141"/>
      <c r="H89" s="79"/>
      <c r="I89" s="167"/>
      <c r="J89" s="81"/>
      <c r="K89" s="77"/>
      <c r="L89" s="74"/>
      <c r="M89" s="78"/>
    </row>
    <row r="90" spans="1:15" ht="21.95" customHeight="1">
      <c r="A90" s="79">
        <v>84</v>
      </c>
      <c r="B90" s="132" t="s">
        <v>176</v>
      </c>
      <c r="C90" s="133" t="s">
        <v>160</v>
      </c>
      <c r="D90" s="80" t="s">
        <v>68</v>
      </c>
      <c r="E90" s="79" t="s">
        <v>396</v>
      </c>
      <c r="F90" s="141" t="s">
        <v>301</v>
      </c>
      <c r="G90" s="79" t="s">
        <v>287</v>
      </c>
      <c r="H90" s="79" t="s">
        <v>288</v>
      </c>
      <c r="I90" s="150" t="s">
        <v>400</v>
      </c>
      <c r="J90" s="81">
        <v>3</v>
      </c>
      <c r="K90" s="82">
        <v>0</v>
      </c>
      <c r="L90" s="79" t="s">
        <v>286</v>
      </c>
      <c r="M90" s="83">
        <v>1</v>
      </c>
      <c r="O90" s="3">
        <v>13</v>
      </c>
    </row>
    <row r="91" spans="1:15" ht="21.95" customHeight="1">
      <c r="A91" s="79">
        <v>85</v>
      </c>
      <c r="B91" s="132" t="s">
        <v>159</v>
      </c>
      <c r="C91" s="133" t="s">
        <v>160</v>
      </c>
      <c r="D91" s="80" t="s">
        <v>68</v>
      </c>
      <c r="E91" s="141" t="s">
        <v>327</v>
      </c>
      <c r="F91" s="141" t="s">
        <v>293</v>
      </c>
      <c r="G91" s="141" t="s">
        <v>295</v>
      </c>
      <c r="H91" s="74" t="s">
        <v>331</v>
      </c>
      <c r="I91" s="150" t="s">
        <v>338</v>
      </c>
      <c r="J91" s="76">
        <v>6</v>
      </c>
      <c r="K91" s="77">
        <v>0</v>
      </c>
      <c r="L91" s="74" t="s">
        <v>286</v>
      </c>
      <c r="M91" s="83">
        <v>1</v>
      </c>
      <c r="O91" s="3">
        <v>1</v>
      </c>
    </row>
    <row r="92" spans="1:15" ht="21.95" customHeight="1">
      <c r="A92" s="79">
        <v>86</v>
      </c>
      <c r="B92" s="132" t="s">
        <v>161</v>
      </c>
      <c r="C92" s="133" t="s">
        <v>160</v>
      </c>
      <c r="D92" s="80" t="s">
        <v>68</v>
      </c>
      <c r="E92" s="79" t="s">
        <v>396</v>
      </c>
      <c r="F92" s="141" t="s">
        <v>301</v>
      </c>
      <c r="G92" s="141" t="s">
        <v>294</v>
      </c>
      <c r="H92" s="79" t="s">
        <v>339</v>
      </c>
      <c r="I92" s="79" t="s">
        <v>397</v>
      </c>
      <c r="J92" s="81">
        <v>14</v>
      </c>
      <c r="K92" s="82">
        <v>2140</v>
      </c>
      <c r="L92" s="79" t="s">
        <v>286</v>
      </c>
      <c r="M92" s="83">
        <v>1</v>
      </c>
      <c r="O92" s="3">
        <v>2</v>
      </c>
    </row>
    <row r="93" spans="1:15" ht="21.95" customHeight="1">
      <c r="A93" s="79">
        <v>87</v>
      </c>
      <c r="B93" s="134" t="s">
        <v>325</v>
      </c>
      <c r="C93" s="133" t="s">
        <v>160</v>
      </c>
      <c r="D93" s="80" t="s">
        <v>68</v>
      </c>
      <c r="E93" s="79" t="s">
        <v>398</v>
      </c>
      <c r="F93" s="79" t="s">
        <v>293</v>
      </c>
      <c r="G93" s="141" t="s">
        <v>313</v>
      </c>
      <c r="H93" s="79" t="s">
        <v>288</v>
      </c>
      <c r="I93" s="152" t="s">
        <v>399</v>
      </c>
      <c r="J93" s="81">
        <v>132</v>
      </c>
      <c r="K93" s="82">
        <v>0</v>
      </c>
      <c r="L93" s="79" t="s">
        <v>286</v>
      </c>
      <c r="M93" s="83">
        <v>1</v>
      </c>
      <c r="O93" s="3">
        <v>3</v>
      </c>
    </row>
    <row r="94" spans="1:15" ht="21.95" customHeight="1">
      <c r="A94" s="79">
        <v>88</v>
      </c>
      <c r="B94" s="132" t="s">
        <v>162</v>
      </c>
      <c r="C94" s="133" t="s">
        <v>160</v>
      </c>
      <c r="D94" s="80" t="s">
        <v>68</v>
      </c>
      <c r="E94" s="79"/>
      <c r="F94" s="79"/>
      <c r="G94" s="79"/>
      <c r="H94" s="79"/>
      <c r="I94" s="79"/>
      <c r="J94" s="81"/>
      <c r="K94" s="82"/>
      <c r="L94" s="79"/>
      <c r="M94" s="83"/>
      <c r="O94" s="3">
        <v>4</v>
      </c>
    </row>
    <row r="95" spans="1:15" ht="21.95" customHeight="1">
      <c r="A95" s="79">
        <v>89</v>
      </c>
      <c r="B95" s="135" t="s">
        <v>163</v>
      </c>
      <c r="C95" s="136" t="s">
        <v>164</v>
      </c>
      <c r="D95" s="80" t="s">
        <v>68</v>
      </c>
      <c r="E95" s="141" t="s">
        <v>334</v>
      </c>
      <c r="F95" s="141" t="s">
        <v>293</v>
      </c>
      <c r="G95" s="141" t="s">
        <v>294</v>
      </c>
      <c r="H95" s="79" t="s">
        <v>395</v>
      </c>
      <c r="I95" s="152" t="s">
        <v>335</v>
      </c>
      <c r="J95" s="81">
        <v>12</v>
      </c>
      <c r="K95" s="82">
        <v>2500</v>
      </c>
      <c r="L95" s="79" t="s">
        <v>286</v>
      </c>
      <c r="M95" s="83">
        <v>1</v>
      </c>
      <c r="O95" s="3">
        <v>5</v>
      </c>
    </row>
    <row r="96" spans="1:15" ht="21.95" customHeight="1">
      <c r="A96" s="79">
        <v>90</v>
      </c>
      <c r="B96" s="132" t="s">
        <v>165</v>
      </c>
      <c r="C96" s="133" t="s">
        <v>166</v>
      </c>
      <c r="D96" s="80" t="s">
        <v>68</v>
      </c>
      <c r="E96" s="141" t="s">
        <v>330</v>
      </c>
      <c r="F96" s="141" t="s">
        <v>301</v>
      </c>
      <c r="G96" s="141" t="s">
        <v>295</v>
      </c>
      <c r="H96" s="79" t="s">
        <v>336</v>
      </c>
      <c r="I96" s="150" t="s">
        <v>337</v>
      </c>
      <c r="J96" s="81">
        <v>6</v>
      </c>
      <c r="K96" s="82">
        <v>0</v>
      </c>
      <c r="L96" s="74" t="s">
        <v>286</v>
      </c>
      <c r="M96" s="83">
        <v>1</v>
      </c>
      <c r="O96" s="3">
        <v>6</v>
      </c>
    </row>
    <row r="97" spans="1:16" ht="21.95" customHeight="1">
      <c r="A97" s="79">
        <v>91</v>
      </c>
      <c r="B97" s="132" t="s">
        <v>191</v>
      </c>
      <c r="C97" s="133" t="s">
        <v>192</v>
      </c>
      <c r="D97" s="80" t="s">
        <v>68</v>
      </c>
      <c r="E97" s="141"/>
      <c r="F97" s="141"/>
      <c r="G97" s="141"/>
      <c r="H97" s="74"/>
      <c r="I97" s="150"/>
      <c r="J97" s="76"/>
      <c r="K97" s="77"/>
      <c r="L97" s="74"/>
      <c r="M97" s="78"/>
    </row>
    <row r="98" spans="1:16" ht="21.95" customHeight="1">
      <c r="A98" s="79">
        <v>92</v>
      </c>
      <c r="B98" s="132" t="s">
        <v>167</v>
      </c>
      <c r="C98" s="133" t="s">
        <v>168</v>
      </c>
      <c r="D98" s="80" t="s">
        <v>68</v>
      </c>
      <c r="E98" s="141"/>
      <c r="F98" s="141"/>
      <c r="G98" s="141"/>
      <c r="H98" s="79"/>
      <c r="I98" s="150"/>
      <c r="J98" s="81"/>
      <c r="K98" s="82"/>
      <c r="L98" s="79"/>
      <c r="M98" s="83"/>
      <c r="O98" s="3">
        <v>7</v>
      </c>
    </row>
    <row r="99" spans="1:16" ht="21.95" customHeight="1">
      <c r="A99" s="79">
        <v>93</v>
      </c>
      <c r="B99" s="133" t="s">
        <v>169</v>
      </c>
      <c r="C99" s="133" t="s">
        <v>168</v>
      </c>
      <c r="D99" s="80" t="s">
        <v>68</v>
      </c>
      <c r="E99" s="194"/>
      <c r="F99" s="194"/>
      <c r="G99" s="194"/>
      <c r="H99" s="194"/>
      <c r="I99" s="150"/>
      <c r="J99" s="76"/>
      <c r="K99" s="77"/>
      <c r="L99" s="74"/>
      <c r="M99" s="78"/>
      <c r="O99" s="3">
        <v>8</v>
      </c>
    </row>
    <row r="100" spans="1:16" ht="21.95" customHeight="1">
      <c r="A100" s="79">
        <v>94</v>
      </c>
      <c r="B100" s="132" t="s">
        <v>170</v>
      </c>
      <c r="C100" s="133" t="s">
        <v>168</v>
      </c>
      <c r="D100" s="80" t="s">
        <v>68</v>
      </c>
      <c r="E100" s="141" t="s">
        <v>327</v>
      </c>
      <c r="F100" s="141" t="s">
        <v>293</v>
      </c>
      <c r="G100" s="141" t="s">
        <v>295</v>
      </c>
      <c r="H100" s="74" t="s">
        <v>331</v>
      </c>
      <c r="I100" s="150" t="s">
        <v>338</v>
      </c>
      <c r="J100" s="76">
        <v>6</v>
      </c>
      <c r="K100" s="77">
        <v>0</v>
      </c>
      <c r="L100" s="74" t="s">
        <v>286</v>
      </c>
      <c r="M100" s="83">
        <v>1</v>
      </c>
      <c r="O100" s="3">
        <v>9</v>
      </c>
    </row>
    <row r="101" spans="1:16" ht="21.95" customHeight="1">
      <c r="A101" s="79">
        <v>95</v>
      </c>
      <c r="B101" s="139" t="s">
        <v>186</v>
      </c>
      <c r="C101" s="138" t="s">
        <v>187</v>
      </c>
      <c r="D101" s="80" t="s">
        <v>68</v>
      </c>
      <c r="E101" s="177" t="s">
        <v>350</v>
      </c>
      <c r="F101" s="79" t="s">
        <v>293</v>
      </c>
      <c r="G101" s="79" t="s">
        <v>290</v>
      </c>
      <c r="H101" s="175" t="s">
        <v>296</v>
      </c>
      <c r="I101" s="177" t="s">
        <v>351</v>
      </c>
      <c r="J101" s="176">
        <v>3</v>
      </c>
      <c r="K101" s="77">
        <v>0</v>
      </c>
      <c r="L101" s="74" t="s">
        <v>286</v>
      </c>
      <c r="M101" s="78">
        <v>1</v>
      </c>
      <c r="N101" s="10"/>
      <c r="O101" s="3">
        <v>17</v>
      </c>
      <c r="P101" s="53"/>
    </row>
    <row r="102" spans="1:16" ht="21.95" customHeight="1">
      <c r="A102" s="79">
        <v>96</v>
      </c>
      <c r="B102" s="139" t="s">
        <v>188</v>
      </c>
      <c r="C102" s="138" t="s">
        <v>189</v>
      </c>
      <c r="D102" s="80" t="s">
        <v>68</v>
      </c>
      <c r="E102" s="189" t="s">
        <v>352</v>
      </c>
      <c r="F102" s="240" t="s">
        <v>293</v>
      </c>
      <c r="G102" s="240" t="s">
        <v>311</v>
      </c>
      <c r="H102" s="178" t="s">
        <v>353</v>
      </c>
      <c r="I102" s="184">
        <v>242849</v>
      </c>
      <c r="J102" s="180">
        <v>1</v>
      </c>
      <c r="K102" s="77">
        <v>0</v>
      </c>
      <c r="L102" s="185" t="s">
        <v>286</v>
      </c>
      <c r="M102" s="186">
        <v>1</v>
      </c>
      <c r="N102" s="10"/>
      <c r="O102" s="3">
        <v>18</v>
      </c>
      <c r="P102" s="53"/>
    </row>
    <row r="103" spans="1:16" ht="21.95" customHeight="1">
      <c r="A103" s="79">
        <v>97</v>
      </c>
      <c r="B103" s="138" t="s">
        <v>190</v>
      </c>
      <c r="C103" s="138" t="s">
        <v>189</v>
      </c>
      <c r="D103" s="80" t="s">
        <v>68</v>
      </c>
      <c r="E103" s="190" t="s">
        <v>354</v>
      </c>
      <c r="F103" s="79" t="s">
        <v>293</v>
      </c>
      <c r="G103" s="79" t="s">
        <v>311</v>
      </c>
      <c r="H103" s="179" t="s">
        <v>353</v>
      </c>
      <c r="I103" s="187">
        <v>242850</v>
      </c>
      <c r="J103" s="188">
        <v>1</v>
      </c>
      <c r="K103" s="77">
        <v>0</v>
      </c>
      <c r="L103" s="79" t="s">
        <v>286</v>
      </c>
      <c r="M103" s="83">
        <v>1</v>
      </c>
      <c r="O103" s="3">
        <v>19</v>
      </c>
    </row>
    <row r="104" spans="1:16" ht="21.95" customHeight="1">
      <c r="A104" s="79">
        <v>98</v>
      </c>
      <c r="B104" s="133" t="s">
        <v>175</v>
      </c>
      <c r="C104" s="133" t="s">
        <v>166</v>
      </c>
      <c r="D104" s="80" t="s">
        <v>68</v>
      </c>
      <c r="E104" s="141"/>
      <c r="F104" s="141"/>
      <c r="G104" s="141"/>
      <c r="H104" s="79"/>
      <c r="I104" s="152"/>
      <c r="J104" s="81"/>
      <c r="K104" s="82"/>
      <c r="L104" s="79"/>
      <c r="M104" s="83"/>
      <c r="O104" s="3">
        <v>11</v>
      </c>
    </row>
    <row r="105" spans="1:16" ht="21.95" customHeight="1">
      <c r="A105" s="79">
        <v>99</v>
      </c>
      <c r="B105" s="131" t="s">
        <v>180</v>
      </c>
      <c r="C105" s="131" t="s">
        <v>181</v>
      </c>
      <c r="D105" s="80" t="s">
        <v>68</v>
      </c>
      <c r="E105" s="74"/>
      <c r="F105" s="74"/>
      <c r="G105" s="149"/>
      <c r="H105" s="74"/>
      <c r="I105" s="150"/>
      <c r="J105" s="76"/>
      <c r="K105" s="77"/>
      <c r="L105" s="74"/>
      <c r="M105" s="78"/>
      <c r="N105" s="10"/>
      <c r="O105" s="3">
        <v>14</v>
      </c>
      <c r="P105" s="53"/>
    </row>
    <row r="106" spans="1:16" ht="21.95" customHeight="1">
      <c r="A106" s="79">
        <v>100</v>
      </c>
      <c r="B106" s="138" t="s">
        <v>182</v>
      </c>
      <c r="C106" s="138" t="s">
        <v>181</v>
      </c>
      <c r="D106" s="80" t="s">
        <v>68</v>
      </c>
      <c r="E106" s="74"/>
      <c r="F106" s="74"/>
      <c r="G106" s="149"/>
      <c r="H106" s="74"/>
      <c r="I106" s="150"/>
      <c r="J106" s="76"/>
      <c r="K106" s="82"/>
      <c r="L106" s="74"/>
      <c r="M106" s="78"/>
      <c r="N106" s="10"/>
      <c r="O106" s="3">
        <v>15</v>
      </c>
      <c r="P106" s="53"/>
    </row>
    <row r="107" spans="1:16" ht="21.95" customHeight="1">
      <c r="A107" s="79">
        <v>101</v>
      </c>
      <c r="B107" s="138" t="s">
        <v>184</v>
      </c>
      <c r="C107" s="138" t="s">
        <v>185</v>
      </c>
      <c r="D107" s="80" t="s">
        <v>68</v>
      </c>
      <c r="E107" s="74"/>
      <c r="F107" s="74"/>
      <c r="G107" s="149"/>
      <c r="H107" s="74"/>
      <c r="I107" s="150"/>
      <c r="J107" s="76"/>
      <c r="K107" s="77"/>
      <c r="L107" s="74"/>
      <c r="M107" s="78"/>
      <c r="N107" s="10"/>
      <c r="O107" s="3">
        <v>16</v>
      </c>
      <c r="P107" s="53"/>
    </row>
    <row r="108" spans="1:16" ht="21.95" customHeight="1">
      <c r="A108" s="79">
        <v>102</v>
      </c>
      <c r="B108" s="138" t="s">
        <v>193</v>
      </c>
      <c r="C108" s="138" t="s">
        <v>168</v>
      </c>
      <c r="D108" s="80" t="s">
        <v>68</v>
      </c>
      <c r="E108" s="177" t="s">
        <v>355</v>
      </c>
      <c r="F108" s="79" t="s">
        <v>293</v>
      </c>
      <c r="G108" s="79" t="s">
        <v>356</v>
      </c>
      <c r="H108" s="175" t="s">
        <v>357</v>
      </c>
      <c r="I108" s="181">
        <v>23656</v>
      </c>
      <c r="J108" s="182">
        <v>1</v>
      </c>
      <c r="K108" s="77">
        <v>0</v>
      </c>
      <c r="L108" s="74" t="s">
        <v>286</v>
      </c>
      <c r="M108" s="78">
        <v>1</v>
      </c>
      <c r="O108" s="3">
        <v>21</v>
      </c>
    </row>
    <row r="109" spans="1:16" ht="21.95" customHeight="1">
      <c r="A109" s="79">
        <v>103</v>
      </c>
      <c r="B109" s="138" t="s">
        <v>173</v>
      </c>
      <c r="C109" s="138" t="s">
        <v>168</v>
      </c>
      <c r="D109" s="80" t="s">
        <v>68</v>
      </c>
      <c r="E109" s="177" t="s">
        <v>358</v>
      </c>
      <c r="F109" s="79" t="s">
        <v>293</v>
      </c>
      <c r="G109" s="79" t="s">
        <v>356</v>
      </c>
      <c r="H109" s="175" t="s">
        <v>357</v>
      </c>
      <c r="I109" s="183">
        <v>23656</v>
      </c>
      <c r="J109" s="176">
        <v>1</v>
      </c>
      <c r="K109" s="77">
        <v>0</v>
      </c>
      <c r="L109" s="74" t="s">
        <v>286</v>
      </c>
      <c r="M109" s="78">
        <v>1</v>
      </c>
      <c r="O109" s="3">
        <v>22</v>
      </c>
    </row>
    <row r="110" spans="1:16" ht="21.95" customHeight="1">
      <c r="A110" s="79">
        <v>104</v>
      </c>
      <c r="B110" s="131" t="s">
        <v>196</v>
      </c>
      <c r="C110" s="127" t="s">
        <v>172</v>
      </c>
      <c r="D110" s="80" t="s">
        <v>68</v>
      </c>
      <c r="E110" s="209" t="s">
        <v>433</v>
      </c>
      <c r="F110" s="198" t="s">
        <v>293</v>
      </c>
      <c r="G110" s="198" t="s">
        <v>294</v>
      </c>
      <c r="H110" s="198" t="s">
        <v>434</v>
      </c>
      <c r="I110" s="210" t="s">
        <v>432</v>
      </c>
      <c r="J110" s="201">
        <v>13.3</v>
      </c>
      <c r="K110" s="211" t="s">
        <v>297</v>
      </c>
      <c r="L110" s="198" t="s">
        <v>286</v>
      </c>
      <c r="M110" s="203">
        <v>1</v>
      </c>
      <c r="O110" s="3">
        <v>25</v>
      </c>
    </row>
    <row r="111" spans="1:16" ht="21.95" customHeight="1">
      <c r="A111" s="79">
        <v>105</v>
      </c>
      <c r="B111" s="132" t="s">
        <v>171</v>
      </c>
      <c r="C111" s="133" t="s">
        <v>172</v>
      </c>
      <c r="D111" s="80" t="s">
        <v>68</v>
      </c>
      <c r="E111" s="163"/>
      <c r="F111" s="79"/>
      <c r="G111" s="79"/>
      <c r="H111" s="79"/>
      <c r="I111" s="152"/>
      <c r="J111" s="81"/>
      <c r="K111" s="77"/>
      <c r="L111" s="79"/>
      <c r="M111" s="78"/>
      <c r="O111" s="3">
        <v>26</v>
      </c>
    </row>
    <row r="112" spans="1:16" ht="21.95" customHeight="1">
      <c r="A112" s="79">
        <v>106</v>
      </c>
      <c r="B112" s="131" t="s">
        <v>194</v>
      </c>
      <c r="C112" s="127" t="s">
        <v>195</v>
      </c>
      <c r="D112" s="80" t="s">
        <v>68</v>
      </c>
      <c r="E112" s="163"/>
      <c r="F112" s="79"/>
      <c r="G112" s="79"/>
      <c r="H112" s="79"/>
      <c r="I112" s="152"/>
      <c r="J112" s="81"/>
      <c r="K112" s="77"/>
      <c r="L112" s="79"/>
      <c r="M112" s="78"/>
      <c r="O112" s="3">
        <v>24</v>
      </c>
    </row>
    <row r="113" spans="1:15" ht="21.95" customHeight="1">
      <c r="A113" s="79">
        <v>107</v>
      </c>
      <c r="B113" s="131" t="s">
        <v>197</v>
      </c>
      <c r="C113" s="127" t="s">
        <v>198</v>
      </c>
      <c r="D113" s="80" t="s">
        <v>68</v>
      </c>
      <c r="E113" s="209" t="s">
        <v>433</v>
      </c>
      <c r="F113" s="198" t="s">
        <v>293</v>
      </c>
      <c r="G113" s="198" t="s">
        <v>294</v>
      </c>
      <c r="H113" s="198" t="s">
        <v>434</v>
      </c>
      <c r="I113" s="210" t="s">
        <v>432</v>
      </c>
      <c r="J113" s="201">
        <v>13.3</v>
      </c>
      <c r="K113" s="211" t="s">
        <v>297</v>
      </c>
      <c r="L113" s="198" t="s">
        <v>286</v>
      </c>
      <c r="M113" s="203">
        <v>1</v>
      </c>
      <c r="O113" s="3">
        <v>27</v>
      </c>
    </row>
    <row r="114" spans="1:15" ht="21.95" customHeight="1">
      <c r="A114" s="79">
        <v>108</v>
      </c>
      <c r="B114" s="131" t="s">
        <v>199</v>
      </c>
      <c r="C114" s="127" t="s">
        <v>198</v>
      </c>
      <c r="D114" s="80" t="s">
        <v>68</v>
      </c>
      <c r="E114" s="209" t="s">
        <v>433</v>
      </c>
      <c r="F114" s="198" t="s">
        <v>293</v>
      </c>
      <c r="G114" s="198" t="s">
        <v>294</v>
      </c>
      <c r="H114" s="198" t="s">
        <v>434</v>
      </c>
      <c r="I114" s="210" t="s">
        <v>432</v>
      </c>
      <c r="J114" s="201">
        <v>13.3</v>
      </c>
      <c r="K114" s="211" t="s">
        <v>297</v>
      </c>
      <c r="L114" s="198" t="s">
        <v>286</v>
      </c>
      <c r="M114" s="203">
        <v>1</v>
      </c>
      <c r="O114" s="3">
        <v>28</v>
      </c>
    </row>
    <row r="115" spans="1:15" ht="21.95" customHeight="1">
      <c r="A115" s="79">
        <v>109</v>
      </c>
      <c r="B115" s="131" t="s">
        <v>200</v>
      </c>
      <c r="C115" s="127" t="s">
        <v>179</v>
      </c>
      <c r="D115" s="80" t="s">
        <v>68</v>
      </c>
      <c r="E115" s="164" t="s">
        <v>366</v>
      </c>
      <c r="F115" s="164" t="s">
        <v>289</v>
      </c>
      <c r="G115" s="164" t="s">
        <v>290</v>
      </c>
      <c r="H115" s="164" t="s">
        <v>291</v>
      </c>
      <c r="I115" s="241" t="s">
        <v>367</v>
      </c>
      <c r="J115" s="165">
        <v>3</v>
      </c>
      <c r="K115" s="191">
        <v>0</v>
      </c>
      <c r="L115" s="166" t="s">
        <v>286</v>
      </c>
      <c r="M115" s="168">
        <v>1</v>
      </c>
      <c r="O115" s="3">
        <v>29</v>
      </c>
    </row>
    <row r="116" spans="1:15" ht="21.95" customHeight="1">
      <c r="A116" s="79">
        <v>110</v>
      </c>
      <c r="B116" s="131" t="s">
        <v>201</v>
      </c>
      <c r="C116" s="127" t="s">
        <v>179</v>
      </c>
      <c r="D116" s="80" t="s">
        <v>68</v>
      </c>
      <c r="E116" s="209" t="s">
        <v>433</v>
      </c>
      <c r="F116" s="198" t="s">
        <v>293</v>
      </c>
      <c r="G116" s="198" t="s">
        <v>294</v>
      </c>
      <c r="H116" s="198" t="s">
        <v>434</v>
      </c>
      <c r="I116" s="210" t="s">
        <v>432</v>
      </c>
      <c r="J116" s="201">
        <v>13.3</v>
      </c>
      <c r="K116" s="211" t="s">
        <v>297</v>
      </c>
      <c r="L116" s="198" t="s">
        <v>286</v>
      </c>
      <c r="M116" s="203">
        <v>1</v>
      </c>
      <c r="O116" s="3">
        <v>30</v>
      </c>
    </row>
    <row r="117" spans="1:15" ht="21.95" customHeight="1">
      <c r="A117" s="79">
        <v>111</v>
      </c>
      <c r="B117" s="131" t="s">
        <v>202</v>
      </c>
      <c r="C117" s="127" t="s">
        <v>203</v>
      </c>
      <c r="D117" s="80" t="s">
        <v>68</v>
      </c>
      <c r="E117" s="164" t="s">
        <v>366</v>
      </c>
      <c r="F117" s="164" t="s">
        <v>289</v>
      </c>
      <c r="G117" s="164" t="s">
        <v>290</v>
      </c>
      <c r="H117" s="164" t="s">
        <v>291</v>
      </c>
      <c r="I117" s="241" t="s">
        <v>367</v>
      </c>
      <c r="J117" s="165">
        <v>13</v>
      </c>
      <c r="K117" s="191">
        <v>0</v>
      </c>
      <c r="L117" s="166" t="s">
        <v>286</v>
      </c>
      <c r="M117" s="168">
        <v>1</v>
      </c>
      <c r="O117" s="3">
        <v>31</v>
      </c>
    </row>
    <row r="118" spans="1:15" ht="21.95" customHeight="1">
      <c r="A118" s="79">
        <v>112</v>
      </c>
      <c r="B118" s="131" t="s">
        <v>204</v>
      </c>
      <c r="C118" s="127" t="s">
        <v>203</v>
      </c>
      <c r="D118" s="80" t="s">
        <v>68</v>
      </c>
      <c r="E118" s="209" t="s">
        <v>433</v>
      </c>
      <c r="F118" s="198" t="s">
        <v>293</v>
      </c>
      <c r="G118" s="198" t="s">
        <v>294</v>
      </c>
      <c r="H118" s="198" t="s">
        <v>434</v>
      </c>
      <c r="I118" s="210" t="s">
        <v>432</v>
      </c>
      <c r="J118" s="201">
        <v>13.3</v>
      </c>
      <c r="K118" s="211" t="s">
        <v>297</v>
      </c>
      <c r="L118" s="198" t="s">
        <v>286</v>
      </c>
      <c r="M118" s="203">
        <v>1</v>
      </c>
      <c r="O118" s="3">
        <v>32</v>
      </c>
    </row>
    <row r="119" spans="1:15" ht="21.95" customHeight="1">
      <c r="A119" s="79">
        <v>113</v>
      </c>
      <c r="B119" s="131" t="s">
        <v>205</v>
      </c>
      <c r="C119" s="127" t="s">
        <v>195</v>
      </c>
      <c r="D119" s="80" t="s">
        <v>68</v>
      </c>
      <c r="E119" s="79"/>
      <c r="F119" s="79"/>
      <c r="G119" s="79"/>
      <c r="H119" s="79"/>
      <c r="I119" s="152"/>
      <c r="J119" s="81"/>
      <c r="K119" s="82"/>
      <c r="L119" s="74"/>
      <c r="M119" s="78"/>
      <c r="O119" s="3">
        <v>33</v>
      </c>
    </row>
    <row r="120" spans="1:15" ht="21.95" customHeight="1">
      <c r="A120" s="79">
        <v>114</v>
      </c>
      <c r="B120" s="131" t="s">
        <v>206</v>
      </c>
      <c r="C120" s="127" t="s">
        <v>195</v>
      </c>
      <c r="D120" s="80" t="s">
        <v>68</v>
      </c>
      <c r="E120" s="79"/>
      <c r="F120" s="79"/>
      <c r="G120" s="79"/>
      <c r="H120" s="79"/>
      <c r="I120" s="152"/>
      <c r="J120" s="81"/>
      <c r="K120" s="77"/>
      <c r="L120" s="74"/>
      <c r="M120" s="78"/>
      <c r="O120" s="3">
        <v>34</v>
      </c>
    </row>
    <row r="121" spans="1:15" ht="21.95" customHeight="1">
      <c r="A121" s="79">
        <v>115</v>
      </c>
      <c r="B121" s="137" t="s">
        <v>285</v>
      </c>
      <c r="C121" s="130" t="s">
        <v>172</v>
      </c>
      <c r="D121" s="80" t="s">
        <v>68</v>
      </c>
      <c r="E121" s="79"/>
      <c r="F121" s="79"/>
      <c r="G121" s="79"/>
      <c r="H121" s="79"/>
      <c r="I121" s="242"/>
      <c r="J121" s="81"/>
      <c r="K121" s="77"/>
      <c r="L121" s="79"/>
      <c r="M121" s="83"/>
      <c r="O121" s="3">
        <v>120</v>
      </c>
    </row>
    <row r="122" spans="1:15" ht="21.95" customHeight="1">
      <c r="A122" s="79">
        <v>116</v>
      </c>
      <c r="B122" s="131" t="s">
        <v>207</v>
      </c>
      <c r="C122" s="127" t="s">
        <v>198</v>
      </c>
      <c r="D122" s="80" t="s">
        <v>68</v>
      </c>
      <c r="E122" s="209" t="s">
        <v>433</v>
      </c>
      <c r="F122" s="198" t="s">
        <v>293</v>
      </c>
      <c r="G122" s="198" t="s">
        <v>294</v>
      </c>
      <c r="H122" s="198" t="s">
        <v>434</v>
      </c>
      <c r="I122" s="210" t="s">
        <v>432</v>
      </c>
      <c r="J122" s="201">
        <v>13.3</v>
      </c>
      <c r="K122" s="211" t="s">
        <v>297</v>
      </c>
      <c r="L122" s="198" t="s">
        <v>286</v>
      </c>
      <c r="M122" s="203">
        <v>1</v>
      </c>
      <c r="O122" s="3">
        <v>35</v>
      </c>
    </row>
    <row r="123" spans="1:15" ht="21.95" customHeight="1">
      <c r="A123" s="79">
        <v>117</v>
      </c>
      <c r="B123" s="131" t="s">
        <v>208</v>
      </c>
      <c r="C123" s="127" t="s">
        <v>198</v>
      </c>
      <c r="D123" s="80" t="s">
        <v>68</v>
      </c>
      <c r="E123" s="209" t="s">
        <v>433</v>
      </c>
      <c r="F123" s="198" t="s">
        <v>293</v>
      </c>
      <c r="G123" s="198" t="s">
        <v>294</v>
      </c>
      <c r="H123" s="198" t="s">
        <v>434</v>
      </c>
      <c r="I123" s="210" t="s">
        <v>432</v>
      </c>
      <c r="J123" s="201">
        <v>13.3</v>
      </c>
      <c r="K123" s="211" t="s">
        <v>297</v>
      </c>
      <c r="L123" s="198" t="s">
        <v>286</v>
      </c>
      <c r="M123" s="203">
        <v>1</v>
      </c>
      <c r="O123" s="3">
        <v>36</v>
      </c>
    </row>
    <row r="124" spans="1:15" ht="21.95" customHeight="1">
      <c r="A124" s="79">
        <v>118</v>
      </c>
      <c r="B124" s="131" t="s">
        <v>209</v>
      </c>
      <c r="C124" s="127" t="s">
        <v>198</v>
      </c>
      <c r="D124" s="80" t="s">
        <v>68</v>
      </c>
      <c r="E124" s="209" t="s">
        <v>433</v>
      </c>
      <c r="F124" s="198" t="s">
        <v>293</v>
      </c>
      <c r="G124" s="198" t="s">
        <v>294</v>
      </c>
      <c r="H124" s="198" t="s">
        <v>434</v>
      </c>
      <c r="I124" s="210" t="s">
        <v>432</v>
      </c>
      <c r="J124" s="201">
        <v>13.3</v>
      </c>
      <c r="K124" s="211" t="s">
        <v>297</v>
      </c>
      <c r="L124" s="198" t="s">
        <v>286</v>
      </c>
      <c r="M124" s="203">
        <v>1</v>
      </c>
      <c r="O124" s="3">
        <v>37</v>
      </c>
    </row>
    <row r="125" spans="1:15" ht="21.95" customHeight="1">
      <c r="A125" s="79">
        <v>119</v>
      </c>
      <c r="B125" s="131" t="s">
        <v>210</v>
      </c>
      <c r="C125" s="127" t="s">
        <v>198</v>
      </c>
      <c r="D125" s="80" t="s">
        <v>68</v>
      </c>
      <c r="E125" s="79"/>
      <c r="F125" s="79"/>
      <c r="G125" s="79"/>
      <c r="H125" s="79"/>
      <c r="I125" s="79"/>
      <c r="J125" s="81"/>
      <c r="K125" s="77"/>
      <c r="L125" s="79"/>
      <c r="M125" s="83"/>
      <c r="O125" s="3">
        <v>39</v>
      </c>
    </row>
    <row r="126" spans="1:15" ht="21.95" customHeight="1">
      <c r="A126" s="79">
        <v>120</v>
      </c>
      <c r="B126" s="131" t="s">
        <v>269</v>
      </c>
      <c r="C126" s="127" t="s">
        <v>198</v>
      </c>
      <c r="D126" s="80" t="s">
        <v>68</v>
      </c>
      <c r="E126" s="209" t="s">
        <v>433</v>
      </c>
      <c r="F126" s="198" t="s">
        <v>293</v>
      </c>
      <c r="G126" s="198" t="s">
        <v>294</v>
      </c>
      <c r="H126" s="198" t="s">
        <v>434</v>
      </c>
      <c r="I126" s="210" t="s">
        <v>432</v>
      </c>
      <c r="J126" s="201">
        <v>13.3</v>
      </c>
      <c r="K126" s="211" t="s">
        <v>297</v>
      </c>
      <c r="L126" s="198" t="s">
        <v>286</v>
      </c>
      <c r="M126" s="203">
        <v>1</v>
      </c>
      <c r="O126" s="3">
        <v>104</v>
      </c>
    </row>
    <row r="127" spans="1:15" ht="21.95" customHeight="1">
      <c r="A127" s="79">
        <v>121</v>
      </c>
      <c r="B127" s="127" t="s">
        <v>270</v>
      </c>
      <c r="C127" s="127" t="s">
        <v>198</v>
      </c>
      <c r="D127" s="80" t="s">
        <v>68</v>
      </c>
      <c r="E127" s="79" t="s">
        <v>299</v>
      </c>
      <c r="F127" s="79" t="s">
        <v>289</v>
      </c>
      <c r="G127" s="151" t="s">
        <v>290</v>
      </c>
      <c r="H127" s="74" t="s">
        <v>296</v>
      </c>
      <c r="I127" s="150" t="s">
        <v>377</v>
      </c>
      <c r="J127" s="81">
        <v>3</v>
      </c>
      <c r="K127" s="192">
        <v>0</v>
      </c>
      <c r="L127" s="74" t="s">
        <v>286</v>
      </c>
      <c r="M127" s="78">
        <v>1</v>
      </c>
      <c r="O127" s="3">
        <v>105</v>
      </c>
    </row>
    <row r="128" spans="1:15" ht="21.95" customHeight="1">
      <c r="A128" s="79">
        <v>122</v>
      </c>
      <c r="B128" s="131" t="s">
        <v>211</v>
      </c>
      <c r="C128" s="127" t="s">
        <v>179</v>
      </c>
      <c r="D128" s="80" t="s">
        <v>68</v>
      </c>
      <c r="E128" s="209" t="s">
        <v>433</v>
      </c>
      <c r="F128" s="198" t="s">
        <v>293</v>
      </c>
      <c r="G128" s="198" t="s">
        <v>294</v>
      </c>
      <c r="H128" s="198" t="s">
        <v>434</v>
      </c>
      <c r="I128" s="210" t="s">
        <v>432</v>
      </c>
      <c r="J128" s="201">
        <v>13.3</v>
      </c>
      <c r="K128" s="211" t="s">
        <v>297</v>
      </c>
      <c r="L128" s="198" t="s">
        <v>286</v>
      </c>
      <c r="M128" s="203">
        <v>1</v>
      </c>
      <c r="O128" s="3">
        <v>40</v>
      </c>
    </row>
    <row r="129" spans="1:15" ht="21.95" customHeight="1">
      <c r="A129" s="79">
        <v>123</v>
      </c>
      <c r="B129" s="131" t="s">
        <v>212</v>
      </c>
      <c r="C129" s="127" t="s">
        <v>179</v>
      </c>
      <c r="D129" s="80" t="s">
        <v>68</v>
      </c>
      <c r="E129" s="209" t="s">
        <v>433</v>
      </c>
      <c r="F129" s="198" t="s">
        <v>293</v>
      </c>
      <c r="G129" s="198" t="s">
        <v>294</v>
      </c>
      <c r="H129" s="198" t="s">
        <v>434</v>
      </c>
      <c r="I129" s="210" t="s">
        <v>432</v>
      </c>
      <c r="J129" s="201">
        <v>13.3</v>
      </c>
      <c r="K129" s="211" t="s">
        <v>297</v>
      </c>
      <c r="L129" s="198" t="s">
        <v>286</v>
      </c>
      <c r="M129" s="203">
        <v>1</v>
      </c>
      <c r="O129" s="3">
        <v>41</v>
      </c>
    </row>
    <row r="130" spans="1:15" ht="21.95" customHeight="1">
      <c r="A130" s="79">
        <v>124</v>
      </c>
      <c r="B130" s="131" t="s">
        <v>213</v>
      </c>
      <c r="C130" s="127" t="s">
        <v>179</v>
      </c>
      <c r="D130" s="80" t="s">
        <v>68</v>
      </c>
      <c r="E130" s="209" t="s">
        <v>433</v>
      </c>
      <c r="F130" s="198" t="s">
        <v>293</v>
      </c>
      <c r="G130" s="198" t="s">
        <v>294</v>
      </c>
      <c r="H130" s="198" t="s">
        <v>434</v>
      </c>
      <c r="I130" s="210" t="s">
        <v>432</v>
      </c>
      <c r="J130" s="201">
        <v>13.3</v>
      </c>
      <c r="K130" s="211" t="s">
        <v>297</v>
      </c>
      <c r="L130" s="198" t="s">
        <v>286</v>
      </c>
      <c r="M130" s="203">
        <v>1</v>
      </c>
      <c r="O130" s="3">
        <v>42</v>
      </c>
    </row>
    <row r="131" spans="1:15" ht="21.95" customHeight="1">
      <c r="A131" s="79">
        <v>125</v>
      </c>
      <c r="B131" s="131" t="s">
        <v>214</v>
      </c>
      <c r="C131" s="127" t="s">
        <v>203</v>
      </c>
      <c r="D131" s="80" t="s">
        <v>68</v>
      </c>
      <c r="E131" s="209" t="s">
        <v>433</v>
      </c>
      <c r="F131" s="198" t="s">
        <v>293</v>
      </c>
      <c r="G131" s="198" t="s">
        <v>294</v>
      </c>
      <c r="H131" s="198" t="s">
        <v>434</v>
      </c>
      <c r="I131" s="210" t="s">
        <v>432</v>
      </c>
      <c r="J131" s="201">
        <v>13.3</v>
      </c>
      <c r="K131" s="211" t="s">
        <v>297</v>
      </c>
      <c r="L131" s="198" t="s">
        <v>286</v>
      </c>
      <c r="M131" s="203">
        <v>1</v>
      </c>
      <c r="O131" s="3">
        <v>43</v>
      </c>
    </row>
    <row r="132" spans="1:15" ht="21.95" customHeight="1">
      <c r="A132" s="79">
        <v>126</v>
      </c>
      <c r="B132" s="127" t="s">
        <v>215</v>
      </c>
      <c r="C132" s="127" t="s">
        <v>203</v>
      </c>
      <c r="D132" s="80" t="s">
        <v>68</v>
      </c>
      <c r="E132" s="209" t="s">
        <v>433</v>
      </c>
      <c r="F132" s="198" t="s">
        <v>293</v>
      </c>
      <c r="G132" s="198" t="s">
        <v>294</v>
      </c>
      <c r="H132" s="198" t="s">
        <v>434</v>
      </c>
      <c r="I132" s="210" t="s">
        <v>432</v>
      </c>
      <c r="J132" s="201">
        <v>13.3</v>
      </c>
      <c r="K132" s="211" t="s">
        <v>297</v>
      </c>
      <c r="L132" s="198" t="s">
        <v>286</v>
      </c>
      <c r="M132" s="203">
        <v>1</v>
      </c>
      <c r="O132" s="3">
        <v>44</v>
      </c>
    </row>
    <row r="133" spans="1:15" ht="21.95" customHeight="1">
      <c r="A133" s="79">
        <v>127</v>
      </c>
      <c r="B133" s="131" t="s">
        <v>271</v>
      </c>
      <c r="C133" s="127" t="s">
        <v>203</v>
      </c>
      <c r="D133" s="80" t="s">
        <v>68</v>
      </c>
      <c r="E133" s="209" t="s">
        <v>433</v>
      </c>
      <c r="F133" s="198" t="s">
        <v>293</v>
      </c>
      <c r="G133" s="198" t="s">
        <v>294</v>
      </c>
      <c r="H133" s="198" t="s">
        <v>434</v>
      </c>
      <c r="I133" s="210" t="s">
        <v>432</v>
      </c>
      <c r="J133" s="201">
        <v>13.3</v>
      </c>
      <c r="K133" s="211" t="s">
        <v>297</v>
      </c>
      <c r="L133" s="198" t="s">
        <v>286</v>
      </c>
      <c r="M133" s="203">
        <v>1</v>
      </c>
      <c r="O133" s="3">
        <v>107</v>
      </c>
    </row>
    <row r="134" spans="1:15" ht="21.95" customHeight="1">
      <c r="A134" s="79">
        <v>128</v>
      </c>
      <c r="B134" s="131" t="s">
        <v>216</v>
      </c>
      <c r="C134" s="127" t="s">
        <v>217</v>
      </c>
      <c r="D134" s="80" t="s">
        <v>68</v>
      </c>
      <c r="E134" s="79"/>
      <c r="F134" s="79"/>
      <c r="G134" s="79"/>
      <c r="H134" s="79"/>
      <c r="I134" s="79"/>
      <c r="J134" s="81"/>
      <c r="K134" s="82"/>
      <c r="L134" s="74"/>
      <c r="M134" s="83"/>
      <c r="O134" s="3">
        <v>45</v>
      </c>
    </row>
    <row r="135" spans="1:15" ht="21.95" customHeight="1">
      <c r="A135" s="79">
        <v>129</v>
      </c>
      <c r="B135" s="131" t="s">
        <v>218</v>
      </c>
      <c r="C135" s="127" t="s">
        <v>172</v>
      </c>
      <c r="D135" s="80" t="s">
        <v>68</v>
      </c>
      <c r="E135" s="155"/>
      <c r="F135" s="155"/>
      <c r="G135" s="155"/>
      <c r="H135" s="155"/>
      <c r="I135" s="155"/>
      <c r="J135" s="156"/>
      <c r="K135" s="171"/>
      <c r="L135" s="157"/>
      <c r="M135" s="172"/>
      <c r="O135" s="3">
        <v>46</v>
      </c>
    </row>
    <row r="136" spans="1:15" ht="21.95" customHeight="1">
      <c r="A136" s="79">
        <v>130</v>
      </c>
      <c r="B136" s="131" t="s">
        <v>219</v>
      </c>
      <c r="C136" s="127" t="s">
        <v>172</v>
      </c>
      <c r="D136" s="80" t="s">
        <v>68</v>
      </c>
      <c r="E136" s="155"/>
      <c r="F136" s="155"/>
      <c r="G136" s="155"/>
      <c r="H136" s="155"/>
      <c r="I136" s="155"/>
      <c r="J136" s="156"/>
      <c r="K136" s="173"/>
      <c r="L136" s="157"/>
      <c r="M136" s="172"/>
      <c r="O136" s="3">
        <v>47</v>
      </c>
    </row>
    <row r="137" spans="1:15" ht="21.95" customHeight="1">
      <c r="A137" s="79">
        <v>131</v>
      </c>
      <c r="B137" s="219" t="s">
        <v>430</v>
      </c>
      <c r="C137" s="220" t="s">
        <v>198</v>
      </c>
      <c r="D137" s="154" t="s">
        <v>68</v>
      </c>
      <c r="E137" s="155"/>
      <c r="F137" s="155"/>
      <c r="G137" s="155"/>
      <c r="H137" s="155"/>
      <c r="I137" s="155"/>
      <c r="J137" s="156"/>
      <c r="K137" s="173"/>
      <c r="L137" s="157"/>
      <c r="M137" s="172"/>
    </row>
    <row r="138" spans="1:15" ht="21.95" customHeight="1">
      <c r="A138" s="79">
        <v>132</v>
      </c>
      <c r="B138" s="219" t="s">
        <v>220</v>
      </c>
      <c r="C138" s="220" t="s">
        <v>198</v>
      </c>
      <c r="D138" s="154" t="s">
        <v>68</v>
      </c>
      <c r="E138" s="209" t="s">
        <v>433</v>
      </c>
      <c r="F138" s="198" t="s">
        <v>293</v>
      </c>
      <c r="G138" s="198" t="s">
        <v>294</v>
      </c>
      <c r="H138" s="198" t="s">
        <v>434</v>
      </c>
      <c r="I138" s="210" t="s">
        <v>432</v>
      </c>
      <c r="J138" s="201">
        <v>13.3</v>
      </c>
      <c r="K138" s="211" t="s">
        <v>297</v>
      </c>
      <c r="L138" s="198" t="s">
        <v>286</v>
      </c>
      <c r="M138" s="203">
        <v>1</v>
      </c>
      <c r="O138" s="3">
        <v>48</v>
      </c>
    </row>
    <row r="139" spans="1:15" ht="21.95" customHeight="1">
      <c r="A139" s="79">
        <v>133</v>
      </c>
      <c r="B139" s="220" t="s">
        <v>221</v>
      </c>
      <c r="C139" s="220" t="s">
        <v>198</v>
      </c>
      <c r="D139" s="154" t="s">
        <v>68</v>
      </c>
      <c r="E139" s="209" t="s">
        <v>433</v>
      </c>
      <c r="F139" s="198" t="s">
        <v>293</v>
      </c>
      <c r="G139" s="198" t="s">
        <v>294</v>
      </c>
      <c r="H139" s="198" t="s">
        <v>434</v>
      </c>
      <c r="I139" s="210" t="s">
        <v>432</v>
      </c>
      <c r="J139" s="201">
        <v>13.3</v>
      </c>
      <c r="K139" s="211" t="s">
        <v>297</v>
      </c>
      <c r="L139" s="198" t="s">
        <v>286</v>
      </c>
      <c r="M139" s="203">
        <v>1</v>
      </c>
      <c r="O139" s="3">
        <v>49</v>
      </c>
    </row>
    <row r="140" spans="1:15" ht="21.95" customHeight="1">
      <c r="A140" s="79">
        <v>134</v>
      </c>
      <c r="B140" s="219" t="s">
        <v>428</v>
      </c>
      <c r="C140" s="220" t="s">
        <v>198</v>
      </c>
      <c r="D140" s="154" t="s">
        <v>68</v>
      </c>
      <c r="E140" s="174"/>
      <c r="F140" s="155"/>
      <c r="G140" s="155"/>
      <c r="H140" s="155"/>
      <c r="I140" s="196"/>
      <c r="J140" s="156"/>
      <c r="K140" s="170"/>
      <c r="L140" s="155"/>
      <c r="M140" s="158"/>
      <c r="O140" s="3">
        <v>50</v>
      </c>
    </row>
    <row r="141" spans="1:15" ht="21.95" customHeight="1">
      <c r="A141" s="79">
        <v>135</v>
      </c>
      <c r="B141" s="219" t="s">
        <v>310</v>
      </c>
      <c r="C141" s="220" t="s">
        <v>198</v>
      </c>
      <c r="D141" s="154" t="s">
        <v>68</v>
      </c>
      <c r="E141" s="174" t="s">
        <v>405</v>
      </c>
      <c r="F141" s="155" t="s">
        <v>293</v>
      </c>
      <c r="G141" s="155" t="s">
        <v>313</v>
      </c>
      <c r="H141" s="155" t="s">
        <v>316</v>
      </c>
      <c r="I141" s="196" t="s">
        <v>431</v>
      </c>
      <c r="J141" s="156">
        <v>6</v>
      </c>
      <c r="K141" s="170" t="s">
        <v>297</v>
      </c>
      <c r="L141" s="155" t="s">
        <v>286</v>
      </c>
      <c r="M141" s="158">
        <v>1</v>
      </c>
      <c r="O141" s="3">
        <v>51</v>
      </c>
    </row>
    <row r="142" spans="1:15" ht="21.95" customHeight="1">
      <c r="A142" s="79">
        <v>136</v>
      </c>
      <c r="B142" s="221" t="s">
        <v>222</v>
      </c>
      <c r="C142" s="221" t="s">
        <v>198</v>
      </c>
      <c r="D142" s="154" t="s">
        <v>68</v>
      </c>
      <c r="E142" s="209" t="s">
        <v>433</v>
      </c>
      <c r="F142" s="198" t="s">
        <v>293</v>
      </c>
      <c r="G142" s="198" t="s">
        <v>294</v>
      </c>
      <c r="H142" s="198" t="s">
        <v>434</v>
      </c>
      <c r="I142" s="210" t="s">
        <v>432</v>
      </c>
      <c r="J142" s="201">
        <v>13.3</v>
      </c>
      <c r="K142" s="211" t="s">
        <v>297</v>
      </c>
      <c r="L142" s="198" t="s">
        <v>286</v>
      </c>
      <c r="M142" s="203">
        <v>1</v>
      </c>
      <c r="O142" s="3">
        <v>52</v>
      </c>
    </row>
    <row r="143" spans="1:15" ht="21.95" customHeight="1">
      <c r="A143" s="79">
        <v>137</v>
      </c>
      <c r="B143" s="222" t="s">
        <v>223</v>
      </c>
      <c r="C143" s="221" t="s">
        <v>198</v>
      </c>
      <c r="D143" s="154" t="s">
        <v>68</v>
      </c>
      <c r="E143" s="209" t="s">
        <v>433</v>
      </c>
      <c r="F143" s="198" t="s">
        <v>293</v>
      </c>
      <c r="G143" s="198" t="s">
        <v>294</v>
      </c>
      <c r="H143" s="198" t="s">
        <v>434</v>
      </c>
      <c r="I143" s="210" t="s">
        <v>432</v>
      </c>
      <c r="J143" s="201">
        <v>13.3</v>
      </c>
      <c r="K143" s="211" t="s">
        <v>297</v>
      </c>
      <c r="L143" s="198" t="s">
        <v>286</v>
      </c>
      <c r="M143" s="203">
        <v>1</v>
      </c>
      <c r="O143" s="3">
        <v>53</v>
      </c>
    </row>
    <row r="144" spans="1:15" ht="21.95" customHeight="1">
      <c r="A144" s="79">
        <v>138</v>
      </c>
      <c r="B144" s="219" t="s">
        <v>224</v>
      </c>
      <c r="C144" s="220" t="s">
        <v>198</v>
      </c>
      <c r="D144" s="154" t="s">
        <v>68</v>
      </c>
      <c r="E144" s="174" t="s">
        <v>419</v>
      </c>
      <c r="F144" s="155" t="s">
        <v>293</v>
      </c>
      <c r="G144" s="155" t="s">
        <v>313</v>
      </c>
      <c r="H144" s="155" t="s">
        <v>316</v>
      </c>
      <c r="I144" s="196" t="s">
        <v>431</v>
      </c>
      <c r="J144" s="156">
        <v>9</v>
      </c>
      <c r="K144" s="170" t="s">
        <v>297</v>
      </c>
      <c r="L144" s="155" t="s">
        <v>286</v>
      </c>
      <c r="M144" s="158">
        <v>1</v>
      </c>
      <c r="O144" s="3">
        <v>54</v>
      </c>
    </row>
    <row r="145" spans="1:15" ht="21.95" customHeight="1">
      <c r="A145" s="79">
        <v>139</v>
      </c>
      <c r="B145" s="220" t="s">
        <v>225</v>
      </c>
      <c r="C145" s="220" t="s">
        <v>198</v>
      </c>
      <c r="D145" s="154" t="s">
        <v>68</v>
      </c>
      <c r="E145" s="174" t="s">
        <v>420</v>
      </c>
      <c r="F145" s="155" t="s">
        <v>293</v>
      </c>
      <c r="G145" s="155" t="s">
        <v>313</v>
      </c>
      <c r="H145" s="155" t="s">
        <v>316</v>
      </c>
      <c r="I145" s="196" t="s">
        <v>431</v>
      </c>
      <c r="J145" s="156">
        <v>10</v>
      </c>
      <c r="K145" s="170" t="s">
        <v>297</v>
      </c>
      <c r="L145" s="155" t="s">
        <v>286</v>
      </c>
      <c r="M145" s="158">
        <v>1</v>
      </c>
      <c r="O145" s="3">
        <v>55</v>
      </c>
    </row>
    <row r="146" spans="1:15" ht="21.95" customHeight="1">
      <c r="A146" s="79">
        <v>140</v>
      </c>
      <c r="B146" s="220" t="s">
        <v>226</v>
      </c>
      <c r="C146" s="220" t="s">
        <v>198</v>
      </c>
      <c r="D146" s="154" t="s">
        <v>68</v>
      </c>
      <c r="E146" s="174" t="s">
        <v>421</v>
      </c>
      <c r="F146" s="155" t="s">
        <v>293</v>
      </c>
      <c r="G146" s="155" t="s">
        <v>313</v>
      </c>
      <c r="H146" s="155" t="s">
        <v>316</v>
      </c>
      <c r="I146" s="196" t="s">
        <v>431</v>
      </c>
      <c r="J146" s="156">
        <v>11</v>
      </c>
      <c r="K146" s="170" t="s">
        <v>297</v>
      </c>
      <c r="L146" s="155" t="s">
        <v>286</v>
      </c>
      <c r="M146" s="158">
        <v>1</v>
      </c>
      <c r="O146" s="3">
        <v>56</v>
      </c>
    </row>
    <row r="147" spans="1:15" ht="21.95" customHeight="1">
      <c r="A147" s="79">
        <v>141</v>
      </c>
      <c r="B147" s="219" t="s">
        <v>227</v>
      </c>
      <c r="C147" s="220" t="s">
        <v>198</v>
      </c>
      <c r="D147" s="154" t="s">
        <v>68</v>
      </c>
      <c r="E147" s="209" t="s">
        <v>433</v>
      </c>
      <c r="F147" s="198" t="s">
        <v>293</v>
      </c>
      <c r="G147" s="198" t="s">
        <v>294</v>
      </c>
      <c r="H147" s="198" t="s">
        <v>434</v>
      </c>
      <c r="I147" s="210" t="s">
        <v>432</v>
      </c>
      <c r="J147" s="201">
        <v>13.3</v>
      </c>
      <c r="K147" s="211" t="s">
        <v>297</v>
      </c>
      <c r="L147" s="198" t="s">
        <v>286</v>
      </c>
      <c r="M147" s="203">
        <v>1</v>
      </c>
      <c r="O147" s="3">
        <v>57</v>
      </c>
    </row>
    <row r="148" spans="1:15" ht="21.95" customHeight="1">
      <c r="A148" s="79">
        <v>142</v>
      </c>
      <c r="B148" s="222" t="s">
        <v>228</v>
      </c>
      <c r="C148" s="221" t="s">
        <v>198</v>
      </c>
      <c r="D148" s="154" t="s">
        <v>68</v>
      </c>
      <c r="E148" s="174" t="s">
        <v>422</v>
      </c>
      <c r="F148" s="155" t="s">
        <v>293</v>
      </c>
      <c r="G148" s="155" t="s">
        <v>313</v>
      </c>
      <c r="H148" s="155" t="s">
        <v>316</v>
      </c>
      <c r="I148" s="196" t="s">
        <v>431</v>
      </c>
      <c r="J148" s="156">
        <v>13</v>
      </c>
      <c r="K148" s="170" t="s">
        <v>297</v>
      </c>
      <c r="L148" s="155" t="s">
        <v>286</v>
      </c>
      <c r="M148" s="158">
        <v>1</v>
      </c>
      <c r="O148" s="3">
        <v>58</v>
      </c>
    </row>
    <row r="149" spans="1:15" ht="21.95" customHeight="1">
      <c r="A149" s="79">
        <v>143</v>
      </c>
      <c r="B149" s="219" t="s">
        <v>241</v>
      </c>
      <c r="C149" s="220" t="s">
        <v>198</v>
      </c>
      <c r="D149" s="154" t="s">
        <v>68</v>
      </c>
      <c r="E149" s="174" t="s">
        <v>315</v>
      </c>
      <c r="F149" s="155" t="s">
        <v>293</v>
      </c>
      <c r="G149" s="155" t="s">
        <v>313</v>
      </c>
      <c r="H149" s="155" t="s">
        <v>316</v>
      </c>
      <c r="I149" s="196" t="s">
        <v>431</v>
      </c>
      <c r="J149" s="156">
        <v>6</v>
      </c>
      <c r="K149" s="170" t="s">
        <v>297</v>
      </c>
      <c r="L149" s="157" t="s">
        <v>286</v>
      </c>
      <c r="M149" s="172">
        <v>1</v>
      </c>
      <c r="O149" s="3">
        <v>72</v>
      </c>
    </row>
    <row r="150" spans="1:15" ht="21.95" customHeight="1">
      <c r="A150" s="79">
        <v>144</v>
      </c>
      <c r="B150" s="220" t="s">
        <v>429</v>
      </c>
      <c r="C150" s="220" t="s">
        <v>198</v>
      </c>
      <c r="D150" s="154" t="s">
        <v>68</v>
      </c>
      <c r="E150" s="174"/>
      <c r="F150" s="155"/>
      <c r="G150" s="155"/>
      <c r="H150" s="155"/>
      <c r="I150" s="169"/>
      <c r="J150" s="156"/>
      <c r="K150" s="170"/>
      <c r="L150" s="157"/>
      <c r="M150" s="172"/>
      <c r="O150" s="3">
        <v>71</v>
      </c>
    </row>
    <row r="151" spans="1:15" ht="21.95" customHeight="1">
      <c r="A151" s="79">
        <v>145</v>
      </c>
      <c r="B151" s="219" t="s">
        <v>229</v>
      </c>
      <c r="C151" s="220" t="s">
        <v>179</v>
      </c>
      <c r="D151" s="154" t="s">
        <v>68</v>
      </c>
      <c r="E151" s="174" t="s">
        <v>423</v>
      </c>
      <c r="F151" s="155" t="s">
        <v>293</v>
      </c>
      <c r="G151" s="155" t="s">
        <v>313</v>
      </c>
      <c r="H151" s="155" t="s">
        <v>316</v>
      </c>
      <c r="I151" s="196" t="s">
        <v>431</v>
      </c>
      <c r="J151" s="156">
        <v>14</v>
      </c>
      <c r="K151" s="170" t="s">
        <v>297</v>
      </c>
      <c r="L151" s="155" t="s">
        <v>286</v>
      </c>
      <c r="M151" s="158">
        <v>1</v>
      </c>
      <c r="O151" s="3">
        <v>59</v>
      </c>
    </row>
    <row r="152" spans="1:15" ht="21.95" customHeight="1">
      <c r="A152" s="79">
        <v>146</v>
      </c>
      <c r="B152" s="219" t="s">
        <v>230</v>
      </c>
      <c r="C152" s="220" t="s">
        <v>179</v>
      </c>
      <c r="D152" s="154" t="s">
        <v>68</v>
      </c>
      <c r="E152" s="209" t="s">
        <v>433</v>
      </c>
      <c r="F152" s="198" t="s">
        <v>293</v>
      </c>
      <c r="G152" s="198" t="s">
        <v>294</v>
      </c>
      <c r="H152" s="198" t="s">
        <v>434</v>
      </c>
      <c r="I152" s="210" t="s">
        <v>432</v>
      </c>
      <c r="J152" s="201">
        <v>13.3</v>
      </c>
      <c r="K152" s="211" t="s">
        <v>297</v>
      </c>
      <c r="L152" s="198" t="s">
        <v>286</v>
      </c>
      <c r="M152" s="203">
        <v>1</v>
      </c>
      <c r="O152" s="3">
        <v>60</v>
      </c>
    </row>
    <row r="153" spans="1:15" ht="21.95" customHeight="1">
      <c r="A153" s="79">
        <v>147</v>
      </c>
      <c r="B153" s="219" t="s">
        <v>231</v>
      </c>
      <c r="C153" s="220" t="s">
        <v>179</v>
      </c>
      <c r="D153" s="154" t="s">
        <v>68</v>
      </c>
      <c r="E153" s="209" t="s">
        <v>433</v>
      </c>
      <c r="F153" s="198" t="s">
        <v>293</v>
      </c>
      <c r="G153" s="198" t="s">
        <v>294</v>
      </c>
      <c r="H153" s="198" t="s">
        <v>434</v>
      </c>
      <c r="I153" s="210" t="s">
        <v>432</v>
      </c>
      <c r="J153" s="201">
        <v>13.3</v>
      </c>
      <c r="K153" s="211" t="s">
        <v>297</v>
      </c>
      <c r="L153" s="198" t="s">
        <v>286</v>
      </c>
      <c r="M153" s="203">
        <v>1</v>
      </c>
      <c r="O153" s="3">
        <v>61</v>
      </c>
    </row>
    <row r="154" spans="1:15" ht="21.95" customHeight="1">
      <c r="A154" s="79">
        <v>148</v>
      </c>
      <c r="B154" s="222" t="s">
        <v>178</v>
      </c>
      <c r="C154" s="221" t="s">
        <v>179</v>
      </c>
      <c r="D154" s="154" t="s">
        <v>68</v>
      </c>
      <c r="E154" s="209" t="s">
        <v>433</v>
      </c>
      <c r="F154" s="198" t="s">
        <v>293</v>
      </c>
      <c r="G154" s="198" t="s">
        <v>294</v>
      </c>
      <c r="H154" s="198" t="s">
        <v>434</v>
      </c>
      <c r="I154" s="210" t="s">
        <v>432</v>
      </c>
      <c r="J154" s="201">
        <v>13.3</v>
      </c>
      <c r="K154" s="211" t="s">
        <v>297</v>
      </c>
      <c r="L154" s="198" t="s">
        <v>286</v>
      </c>
      <c r="M154" s="203">
        <v>1</v>
      </c>
      <c r="O154" s="3">
        <v>23</v>
      </c>
    </row>
    <row r="155" spans="1:15" ht="21.95" customHeight="1">
      <c r="A155" s="79">
        <v>149</v>
      </c>
      <c r="B155" s="219" t="s">
        <v>232</v>
      </c>
      <c r="C155" s="220" t="s">
        <v>203</v>
      </c>
      <c r="D155" s="154" t="s">
        <v>68</v>
      </c>
      <c r="E155" s="209" t="s">
        <v>433</v>
      </c>
      <c r="F155" s="198" t="s">
        <v>293</v>
      </c>
      <c r="G155" s="198" t="s">
        <v>294</v>
      </c>
      <c r="H155" s="198" t="s">
        <v>434</v>
      </c>
      <c r="I155" s="210" t="s">
        <v>432</v>
      </c>
      <c r="J155" s="201">
        <v>13.3</v>
      </c>
      <c r="K155" s="211" t="s">
        <v>297</v>
      </c>
      <c r="L155" s="198" t="s">
        <v>286</v>
      </c>
      <c r="M155" s="203">
        <v>1</v>
      </c>
      <c r="O155" s="3">
        <v>62</v>
      </c>
    </row>
    <row r="156" spans="1:15" ht="21.95" customHeight="1">
      <c r="A156" s="79">
        <v>150</v>
      </c>
      <c r="B156" s="219" t="s">
        <v>233</v>
      </c>
      <c r="C156" s="220" t="s">
        <v>203</v>
      </c>
      <c r="D156" s="154" t="s">
        <v>68</v>
      </c>
      <c r="E156" s="174" t="s">
        <v>424</v>
      </c>
      <c r="F156" s="155" t="s">
        <v>293</v>
      </c>
      <c r="G156" s="155" t="s">
        <v>313</v>
      </c>
      <c r="H156" s="155" t="s">
        <v>316</v>
      </c>
      <c r="I156" s="196" t="s">
        <v>431</v>
      </c>
      <c r="J156" s="156">
        <v>18</v>
      </c>
      <c r="K156" s="170" t="s">
        <v>297</v>
      </c>
      <c r="L156" s="155" t="s">
        <v>286</v>
      </c>
      <c r="M156" s="158">
        <v>1</v>
      </c>
      <c r="O156" s="3">
        <v>63</v>
      </c>
    </row>
    <row r="157" spans="1:15" ht="21.95" customHeight="1">
      <c r="A157" s="79">
        <v>151</v>
      </c>
      <c r="B157" s="219" t="s">
        <v>234</v>
      </c>
      <c r="C157" s="220" t="s">
        <v>203</v>
      </c>
      <c r="D157" s="154" t="s">
        <v>68</v>
      </c>
      <c r="E157" s="209" t="s">
        <v>433</v>
      </c>
      <c r="F157" s="198" t="s">
        <v>293</v>
      </c>
      <c r="G157" s="198" t="s">
        <v>294</v>
      </c>
      <c r="H157" s="198" t="s">
        <v>434</v>
      </c>
      <c r="I157" s="210" t="s">
        <v>432</v>
      </c>
      <c r="J157" s="201">
        <v>13.3</v>
      </c>
      <c r="K157" s="211" t="s">
        <v>297</v>
      </c>
      <c r="L157" s="198" t="s">
        <v>286</v>
      </c>
      <c r="M157" s="203">
        <v>1</v>
      </c>
      <c r="O157" s="3">
        <v>64</v>
      </c>
    </row>
    <row r="158" spans="1:15" ht="21.95" customHeight="1">
      <c r="A158" s="79">
        <v>152</v>
      </c>
      <c r="B158" s="219" t="s">
        <v>235</v>
      </c>
      <c r="C158" s="220" t="s">
        <v>203</v>
      </c>
      <c r="D158" s="154" t="s">
        <v>68</v>
      </c>
      <c r="E158" s="174" t="s">
        <v>425</v>
      </c>
      <c r="F158" s="155" t="s">
        <v>293</v>
      </c>
      <c r="G158" s="155" t="s">
        <v>313</v>
      </c>
      <c r="H158" s="155" t="s">
        <v>316</v>
      </c>
      <c r="I158" s="196" t="s">
        <v>431</v>
      </c>
      <c r="J158" s="156">
        <v>20</v>
      </c>
      <c r="K158" s="170" t="s">
        <v>297</v>
      </c>
      <c r="L158" s="155" t="s">
        <v>286</v>
      </c>
      <c r="M158" s="158">
        <v>1</v>
      </c>
      <c r="O158" s="3">
        <v>65</v>
      </c>
    </row>
    <row r="159" spans="1:15" ht="21.95" customHeight="1">
      <c r="A159" s="79">
        <v>153</v>
      </c>
      <c r="B159" s="219" t="s">
        <v>236</v>
      </c>
      <c r="C159" s="220" t="s">
        <v>203</v>
      </c>
      <c r="D159" s="154" t="s">
        <v>68</v>
      </c>
      <c r="E159" s="209" t="s">
        <v>433</v>
      </c>
      <c r="F159" s="198" t="s">
        <v>293</v>
      </c>
      <c r="G159" s="198" t="s">
        <v>294</v>
      </c>
      <c r="H159" s="198" t="s">
        <v>434</v>
      </c>
      <c r="I159" s="210" t="s">
        <v>432</v>
      </c>
      <c r="J159" s="201">
        <v>13.3</v>
      </c>
      <c r="K159" s="211" t="s">
        <v>297</v>
      </c>
      <c r="L159" s="198" t="s">
        <v>286</v>
      </c>
      <c r="M159" s="203">
        <v>1</v>
      </c>
      <c r="O159" s="3">
        <v>66</v>
      </c>
    </row>
    <row r="160" spans="1:15" ht="21.95" customHeight="1">
      <c r="A160" s="79">
        <v>154</v>
      </c>
      <c r="B160" s="219" t="s">
        <v>237</v>
      </c>
      <c r="C160" s="220" t="s">
        <v>203</v>
      </c>
      <c r="D160" s="154" t="s">
        <v>68</v>
      </c>
      <c r="E160" s="174" t="s">
        <v>426</v>
      </c>
      <c r="F160" s="155" t="s">
        <v>293</v>
      </c>
      <c r="G160" s="155" t="s">
        <v>313</v>
      </c>
      <c r="H160" s="155" t="s">
        <v>316</v>
      </c>
      <c r="I160" s="196" t="s">
        <v>431</v>
      </c>
      <c r="J160" s="156">
        <v>22</v>
      </c>
      <c r="K160" s="170" t="s">
        <v>297</v>
      </c>
      <c r="L160" s="155" t="s">
        <v>286</v>
      </c>
      <c r="M160" s="158">
        <v>1</v>
      </c>
      <c r="O160" s="3">
        <v>67</v>
      </c>
    </row>
    <row r="161" spans="1:15" ht="21.95" customHeight="1">
      <c r="A161" s="79">
        <v>155</v>
      </c>
      <c r="B161" s="219" t="s">
        <v>238</v>
      </c>
      <c r="C161" s="220" t="s">
        <v>203</v>
      </c>
      <c r="D161" s="154" t="s">
        <v>68</v>
      </c>
      <c r="E161" s="209" t="s">
        <v>433</v>
      </c>
      <c r="F161" s="198" t="s">
        <v>293</v>
      </c>
      <c r="G161" s="198" t="s">
        <v>294</v>
      </c>
      <c r="H161" s="198" t="s">
        <v>434</v>
      </c>
      <c r="I161" s="210" t="s">
        <v>432</v>
      </c>
      <c r="J161" s="201">
        <v>13.3</v>
      </c>
      <c r="K161" s="211" t="s">
        <v>297</v>
      </c>
      <c r="L161" s="198" t="s">
        <v>286</v>
      </c>
      <c r="M161" s="203">
        <v>1</v>
      </c>
      <c r="O161" s="3">
        <v>68</v>
      </c>
    </row>
    <row r="162" spans="1:15" ht="21.95" customHeight="1">
      <c r="A162" s="79">
        <v>156</v>
      </c>
      <c r="B162" s="219" t="s">
        <v>239</v>
      </c>
      <c r="C162" s="220" t="s">
        <v>217</v>
      </c>
      <c r="D162" s="154" t="s">
        <v>68</v>
      </c>
      <c r="E162" s="209" t="s">
        <v>433</v>
      </c>
      <c r="F162" s="198" t="s">
        <v>293</v>
      </c>
      <c r="G162" s="198" t="s">
        <v>294</v>
      </c>
      <c r="H162" s="198" t="s">
        <v>434</v>
      </c>
      <c r="I162" s="210" t="s">
        <v>432</v>
      </c>
      <c r="J162" s="201">
        <v>13.3</v>
      </c>
      <c r="K162" s="211" t="s">
        <v>297</v>
      </c>
      <c r="L162" s="198" t="s">
        <v>286</v>
      </c>
      <c r="M162" s="203">
        <v>1</v>
      </c>
      <c r="O162" s="3">
        <v>69</v>
      </c>
    </row>
    <row r="163" spans="1:15" ht="21.95" customHeight="1">
      <c r="A163" s="79">
        <v>157</v>
      </c>
      <c r="B163" s="131" t="s">
        <v>240</v>
      </c>
      <c r="C163" s="127" t="s">
        <v>172</v>
      </c>
      <c r="D163" s="80" t="s">
        <v>68</v>
      </c>
      <c r="E163" s="209" t="s">
        <v>433</v>
      </c>
      <c r="F163" s="198" t="s">
        <v>293</v>
      </c>
      <c r="G163" s="198" t="s">
        <v>294</v>
      </c>
      <c r="H163" s="198" t="s">
        <v>434</v>
      </c>
      <c r="I163" s="210" t="s">
        <v>432</v>
      </c>
      <c r="J163" s="201">
        <v>13.3</v>
      </c>
      <c r="K163" s="211" t="s">
        <v>297</v>
      </c>
      <c r="L163" s="198" t="s">
        <v>286</v>
      </c>
      <c r="M163" s="203">
        <v>1</v>
      </c>
      <c r="O163" s="3">
        <v>70</v>
      </c>
    </row>
    <row r="164" spans="1:15" ht="21.95" customHeight="1">
      <c r="A164" s="79">
        <v>158</v>
      </c>
      <c r="B164" s="137" t="s">
        <v>242</v>
      </c>
      <c r="C164" s="130" t="s">
        <v>172</v>
      </c>
      <c r="D164" s="80" t="s">
        <v>68</v>
      </c>
      <c r="E164" s="209" t="s">
        <v>433</v>
      </c>
      <c r="F164" s="198" t="s">
        <v>293</v>
      </c>
      <c r="G164" s="198" t="s">
        <v>294</v>
      </c>
      <c r="H164" s="198" t="s">
        <v>434</v>
      </c>
      <c r="I164" s="210" t="s">
        <v>432</v>
      </c>
      <c r="J164" s="201">
        <v>13.3</v>
      </c>
      <c r="K164" s="211" t="s">
        <v>297</v>
      </c>
      <c r="L164" s="198" t="s">
        <v>286</v>
      </c>
      <c r="M164" s="203">
        <v>1</v>
      </c>
      <c r="O164" s="3">
        <v>73</v>
      </c>
    </row>
    <row r="165" spans="1:15" ht="21.95" customHeight="1">
      <c r="A165" s="79">
        <v>159</v>
      </c>
      <c r="B165" s="131" t="s">
        <v>243</v>
      </c>
      <c r="C165" s="127" t="s">
        <v>198</v>
      </c>
      <c r="D165" s="80" t="s">
        <v>68</v>
      </c>
      <c r="E165" s="209" t="s">
        <v>433</v>
      </c>
      <c r="F165" s="198" t="s">
        <v>293</v>
      </c>
      <c r="G165" s="198" t="s">
        <v>294</v>
      </c>
      <c r="H165" s="198" t="s">
        <v>434</v>
      </c>
      <c r="I165" s="210" t="s">
        <v>432</v>
      </c>
      <c r="J165" s="201">
        <v>13.3</v>
      </c>
      <c r="K165" s="211" t="s">
        <v>297</v>
      </c>
      <c r="L165" s="198" t="s">
        <v>286</v>
      </c>
      <c r="M165" s="203">
        <v>1</v>
      </c>
      <c r="O165" s="3">
        <v>74</v>
      </c>
    </row>
    <row r="166" spans="1:15" ht="21.95" customHeight="1">
      <c r="A166" s="79">
        <v>160</v>
      </c>
      <c r="B166" s="130" t="s">
        <v>244</v>
      </c>
      <c r="C166" s="130" t="s">
        <v>198</v>
      </c>
      <c r="D166" s="80" t="s">
        <v>68</v>
      </c>
      <c r="E166" s="79"/>
      <c r="F166" s="155"/>
      <c r="G166" s="155"/>
      <c r="H166" s="79"/>
      <c r="I166" s="79"/>
      <c r="J166" s="156"/>
      <c r="K166" s="170"/>
      <c r="L166" s="157"/>
      <c r="M166" s="172"/>
      <c r="O166" s="3">
        <v>75</v>
      </c>
    </row>
    <row r="167" spans="1:15" ht="21.95" customHeight="1">
      <c r="A167" s="79">
        <v>161</v>
      </c>
      <c r="B167" s="127" t="s">
        <v>245</v>
      </c>
      <c r="C167" s="127" t="s">
        <v>198</v>
      </c>
      <c r="D167" s="80" t="s">
        <v>68</v>
      </c>
      <c r="E167" s="209" t="s">
        <v>433</v>
      </c>
      <c r="F167" s="198" t="s">
        <v>293</v>
      </c>
      <c r="G167" s="198" t="s">
        <v>294</v>
      </c>
      <c r="H167" s="198" t="s">
        <v>434</v>
      </c>
      <c r="I167" s="210" t="s">
        <v>432</v>
      </c>
      <c r="J167" s="201">
        <v>13.3</v>
      </c>
      <c r="K167" s="211" t="s">
        <v>297</v>
      </c>
      <c r="L167" s="198" t="s">
        <v>286</v>
      </c>
      <c r="M167" s="203">
        <v>1</v>
      </c>
      <c r="O167" s="3">
        <v>76</v>
      </c>
    </row>
    <row r="168" spans="1:15" ht="21.95" customHeight="1">
      <c r="A168" s="79">
        <v>162</v>
      </c>
      <c r="B168" s="131" t="s">
        <v>246</v>
      </c>
      <c r="C168" s="127" t="s">
        <v>198</v>
      </c>
      <c r="D168" s="80" t="s">
        <v>68</v>
      </c>
      <c r="E168" s="209" t="s">
        <v>433</v>
      </c>
      <c r="F168" s="198" t="s">
        <v>293</v>
      </c>
      <c r="G168" s="198" t="s">
        <v>294</v>
      </c>
      <c r="H168" s="198" t="s">
        <v>434</v>
      </c>
      <c r="I168" s="210" t="s">
        <v>432</v>
      </c>
      <c r="J168" s="201">
        <v>13.3</v>
      </c>
      <c r="K168" s="211" t="s">
        <v>297</v>
      </c>
      <c r="L168" s="198" t="s">
        <v>286</v>
      </c>
      <c r="M168" s="203">
        <v>1</v>
      </c>
      <c r="O168" s="3">
        <v>77</v>
      </c>
    </row>
    <row r="169" spans="1:15" ht="21.95" customHeight="1">
      <c r="A169" s="79">
        <v>163</v>
      </c>
      <c r="B169" s="127" t="s">
        <v>247</v>
      </c>
      <c r="C169" s="127" t="s">
        <v>179</v>
      </c>
      <c r="D169" s="80" t="s">
        <v>68</v>
      </c>
      <c r="E169" s="209" t="s">
        <v>433</v>
      </c>
      <c r="F169" s="198" t="s">
        <v>293</v>
      </c>
      <c r="G169" s="198" t="s">
        <v>294</v>
      </c>
      <c r="H169" s="198" t="s">
        <v>434</v>
      </c>
      <c r="I169" s="210" t="s">
        <v>432</v>
      </c>
      <c r="J169" s="201">
        <v>13.3</v>
      </c>
      <c r="K169" s="211" t="s">
        <v>297</v>
      </c>
      <c r="L169" s="198" t="s">
        <v>286</v>
      </c>
      <c r="M169" s="203">
        <v>1</v>
      </c>
      <c r="O169" s="3">
        <v>78</v>
      </c>
    </row>
    <row r="170" spans="1:15" ht="21.95" customHeight="1">
      <c r="A170" s="79">
        <v>164</v>
      </c>
      <c r="B170" s="131" t="s">
        <v>248</v>
      </c>
      <c r="C170" s="127" t="s">
        <v>179</v>
      </c>
      <c r="D170" s="80" t="s">
        <v>68</v>
      </c>
      <c r="E170" s="209" t="s">
        <v>433</v>
      </c>
      <c r="F170" s="198" t="s">
        <v>293</v>
      </c>
      <c r="G170" s="198" t="s">
        <v>294</v>
      </c>
      <c r="H170" s="198" t="s">
        <v>434</v>
      </c>
      <c r="I170" s="210" t="s">
        <v>432</v>
      </c>
      <c r="J170" s="201">
        <v>13.3</v>
      </c>
      <c r="K170" s="211" t="s">
        <v>297</v>
      </c>
      <c r="L170" s="198" t="s">
        <v>286</v>
      </c>
      <c r="M170" s="203">
        <v>1</v>
      </c>
      <c r="O170" s="3">
        <v>79</v>
      </c>
    </row>
    <row r="171" spans="1:15" ht="21.95" customHeight="1">
      <c r="A171" s="79">
        <v>165</v>
      </c>
      <c r="B171" s="131" t="s">
        <v>249</v>
      </c>
      <c r="C171" s="127" t="s">
        <v>203</v>
      </c>
      <c r="D171" s="80" t="s">
        <v>68</v>
      </c>
      <c r="E171" s="79"/>
      <c r="F171" s="155"/>
      <c r="G171" s="155"/>
      <c r="H171" s="155"/>
      <c r="I171" s="169"/>
      <c r="J171" s="156"/>
      <c r="K171" s="170"/>
      <c r="L171" s="157"/>
      <c r="M171" s="172"/>
      <c r="O171" s="3">
        <v>80</v>
      </c>
    </row>
    <row r="172" spans="1:15" ht="21.95" customHeight="1">
      <c r="A172" s="79">
        <v>166</v>
      </c>
      <c r="B172" s="131" t="s">
        <v>250</v>
      </c>
      <c r="C172" s="127" t="s">
        <v>203</v>
      </c>
      <c r="D172" s="80" t="s">
        <v>68</v>
      </c>
      <c r="E172" s="209" t="s">
        <v>433</v>
      </c>
      <c r="F172" s="198" t="s">
        <v>293</v>
      </c>
      <c r="G172" s="198" t="s">
        <v>294</v>
      </c>
      <c r="H172" s="198" t="s">
        <v>434</v>
      </c>
      <c r="I172" s="210" t="s">
        <v>432</v>
      </c>
      <c r="J172" s="201">
        <v>13.3</v>
      </c>
      <c r="K172" s="211" t="s">
        <v>297</v>
      </c>
      <c r="L172" s="198" t="s">
        <v>286</v>
      </c>
      <c r="M172" s="203">
        <v>1</v>
      </c>
      <c r="O172" s="3">
        <v>81</v>
      </c>
    </row>
    <row r="173" spans="1:15" ht="21.95" customHeight="1">
      <c r="A173" s="79">
        <v>167</v>
      </c>
      <c r="B173" s="137" t="s">
        <v>272</v>
      </c>
      <c r="C173" s="130" t="s">
        <v>273</v>
      </c>
      <c r="D173" s="80" t="s">
        <v>68</v>
      </c>
      <c r="E173" s="79"/>
      <c r="F173" s="155"/>
      <c r="G173" s="155"/>
      <c r="H173" s="79"/>
      <c r="I173" s="79"/>
      <c r="J173" s="156"/>
      <c r="K173" s="244"/>
      <c r="L173" s="157"/>
      <c r="M173" s="172"/>
    </row>
    <row r="174" spans="1:15" ht="21.95" customHeight="1">
      <c r="A174" s="79">
        <v>168</v>
      </c>
      <c r="B174" s="131" t="s">
        <v>251</v>
      </c>
      <c r="C174" s="127" t="s">
        <v>172</v>
      </c>
      <c r="D174" s="80" t="s">
        <v>68</v>
      </c>
      <c r="E174" s="79"/>
      <c r="F174" s="79"/>
      <c r="G174" s="79"/>
      <c r="H174" s="79"/>
      <c r="I174" s="153"/>
      <c r="J174" s="81"/>
      <c r="K174" s="77"/>
      <c r="L174" s="79"/>
      <c r="M174" s="83"/>
      <c r="O174" s="3">
        <v>82</v>
      </c>
    </row>
    <row r="175" spans="1:15" ht="21.95" customHeight="1">
      <c r="A175" s="79">
        <v>169</v>
      </c>
      <c r="B175" s="131" t="s">
        <v>252</v>
      </c>
      <c r="C175" s="127" t="s">
        <v>198</v>
      </c>
      <c r="D175" s="80" t="s">
        <v>68</v>
      </c>
      <c r="E175" s="155" t="s">
        <v>391</v>
      </c>
      <c r="F175" s="155" t="s">
        <v>293</v>
      </c>
      <c r="G175" s="155" t="s">
        <v>313</v>
      </c>
      <c r="H175" s="155" t="s">
        <v>288</v>
      </c>
      <c r="I175" s="197">
        <v>23784</v>
      </c>
      <c r="J175" s="156">
        <v>3</v>
      </c>
      <c r="K175" s="173">
        <v>0</v>
      </c>
      <c r="L175" s="155" t="s">
        <v>286</v>
      </c>
      <c r="M175" s="158">
        <v>1</v>
      </c>
      <c r="O175" s="3">
        <v>83</v>
      </c>
    </row>
    <row r="176" spans="1:15" ht="21.95" customHeight="1">
      <c r="A176" s="79">
        <v>170</v>
      </c>
      <c r="B176" s="131" t="s">
        <v>274</v>
      </c>
      <c r="C176" s="127" t="s">
        <v>198</v>
      </c>
      <c r="D176" s="80" t="s">
        <v>68</v>
      </c>
      <c r="E176" s="209" t="s">
        <v>433</v>
      </c>
      <c r="F176" s="198" t="s">
        <v>293</v>
      </c>
      <c r="G176" s="198" t="s">
        <v>294</v>
      </c>
      <c r="H176" s="198" t="s">
        <v>434</v>
      </c>
      <c r="I176" s="210" t="s">
        <v>432</v>
      </c>
      <c r="J176" s="201">
        <v>13.3</v>
      </c>
      <c r="K176" s="211" t="s">
        <v>297</v>
      </c>
      <c r="L176" s="198" t="s">
        <v>286</v>
      </c>
      <c r="M176" s="203">
        <v>1</v>
      </c>
      <c r="O176" s="3">
        <v>109</v>
      </c>
    </row>
    <row r="177" spans="1:15" ht="21.95" customHeight="1">
      <c r="A177" s="79">
        <v>171</v>
      </c>
      <c r="B177" s="131" t="s">
        <v>253</v>
      </c>
      <c r="C177" s="127" t="s">
        <v>179</v>
      </c>
      <c r="D177" s="80" t="s">
        <v>68</v>
      </c>
      <c r="E177" s="155" t="s">
        <v>392</v>
      </c>
      <c r="F177" s="155" t="s">
        <v>293</v>
      </c>
      <c r="G177" s="155" t="s">
        <v>294</v>
      </c>
      <c r="H177" s="155" t="s">
        <v>386</v>
      </c>
      <c r="I177" s="197" t="s">
        <v>393</v>
      </c>
      <c r="J177" s="156">
        <v>21</v>
      </c>
      <c r="K177" s="171">
        <v>0</v>
      </c>
      <c r="L177" s="155" t="s">
        <v>286</v>
      </c>
      <c r="M177" s="158">
        <v>1</v>
      </c>
      <c r="O177" s="3">
        <v>84</v>
      </c>
    </row>
    <row r="178" spans="1:15" ht="21.95" customHeight="1">
      <c r="A178" s="79">
        <v>172</v>
      </c>
      <c r="B178" s="131" t="s">
        <v>304</v>
      </c>
      <c r="C178" s="127" t="s">
        <v>203</v>
      </c>
      <c r="D178" s="80" t="s">
        <v>68</v>
      </c>
      <c r="E178" s="209" t="s">
        <v>433</v>
      </c>
      <c r="F178" s="198" t="s">
        <v>293</v>
      </c>
      <c r="G178" s="198" t="s">
        <v>294</v>
      </c>
      <c r="H178" s="198" t="s">
        <v>434</v>
      </c>
      <c r="I178" s="210" t="s">
        <v>432</v>
      </c>
      <c r="J178" s="201">
        <v>13.3</v>
      </c>
      <c r="K178" s="211" t="s">
        <v>297</v>
      </c>
      <c r="L178" s="198" t="s">
        <v>286</v>
      </c>
      <c r="M178" s="203">
        <v>1</v>
      </c>
      <c r="O178" s="3">
        <v>85</v>
      </c>
    </row>
    <row r="179" spans="1:15" ht="21.95" customHeight="1">
      <c r="A179" s="79">
        <v>173</v>
      </c>
      <c r="B179" s="127" t="s">
        <v>254</v>
      </c>
      <c r="C179" s="127" t="s">
        <v>203</v>
      </c>
      <c r="D179" s="80" t="s">
        <v>68</v>
      </c>
      <c r="E179" s="155" t="s">
        <v>375</v>
      </c>
      <c r="F179" s="155" t="s">
        <v>293</v>
      </c>
      <c r="G179" s="155" t="s">
        <v>295</v>
      </c>
      <c r="H179" s="155" t="s">
        <v>288</v>
      </c>
      <c r="I179" s="223" t="s">
        <v>394</v>
      </c>
      <c r="J179" s="156">
        <v>16</v>
      </c>
      <c r="K179" s="195">
        <v>0</v>
      </c>
      <c r="L179" s="155" t="s">
        <v>286</v>
      </c>
      <c r="M179" s="158">
        <v>1</v>
      </c>
      <c r="O179" s="3">
        <v>86</v>
      </c>
    </row>
    <row r="180" spans="1:15" ht="21.95" customHeight="1">
      <c r="A180" s="79">
        <v>174</v>
      </c>
      <c r="B180" s="123" t="s">
        <v>255</v>
      </c>
      <c r="C180" s="127" t="s">
        <v>172</v>
      </c>
      <c r="D180" s="80" t="s">
        <v>68</v>
      </c>
      <c r="E180" s="155" t="s">
        <v>390</v>
      </c>
      <c r="F180" s="155" t="s">
        <v>293</v>
      </c>
      <c r="G180" s="155" t="s">
        <v>313</v>
      </c>
      <c r="H180" s="155" t="s">
        <v>288</v>
      </c>
      <c r="I180" s="197">
        <v>23791</v>
      </c>
      <c r="J180" s="156">
        <v>3</v>
      </c>
      <c r="K180" s="195">
        <v>0</v>
      </c>
      <c r="L180" s="155" t="s">
        <v>286</v>
      </c>
      <c r="M180" s="158">
        <v>1</v>
      </c>
      <c r="O180" s="3">
        <v>87</v>
      </c>
    </row>
    <row r="181" spans="1:15" ht="21.95" customHeight="1">
      <c r="A181" s="79">
        <v>175</v>
      </c>
      <c r="B181" s="127" t="s">
        <v>256</v>
      </c>
      <c r="C181" s="127" t="s">
        <v>198</v>
      </c>
      <c r="D181" s="80" t="s">
        <v>68</v>
      </c>
      <c r="E181" s="79" t="s">
        <v>413</v>
      </c>
      <c r="F181" s="79" t="s">
        <v>302</v>
      </c>
      <c r="G181" s="79" t="s">
        <v>290</v>
      </c>
      <c r="H181" s="79" t="s">
        <v>290</v>
      </c>
      <c r="I181" s="193" t="s">
        <v>414</v>
      </c>
      <c r="J181" s="193" t="s">
        <v>415</v>
      </c>
      <c r="K181" s="195">
        <v>0</v>
      </c>
      <c r="L181" s="74" t="s">
        <v>286</v>
      </c>
      <c r="M181" s="78">
        <v>1</v>
      </c>
      <c r="O181" s="3">
        <v>88</v>
      </c>
    </row>
    <row r="182" spans="1:15" ht="21.95" customHeight="1">
      <c r="A182" s="79">
        <v>176</v>
      </c>
      <c r="B182" s="127" t="s">
        <v>257</v>
      </c>
      <c r="C182" s="127" t="s">
        <v>198</v>
      </c>
      <c r="D182" s="80" t="s">
        <v>68</v>
      </c>
      <c r="E182" s="79" t="s">
        <v>416</v>
      </c>
      <c r="F182" s="79" t="s">
        <v>302</v>
      </c>
      <c r="G182" s="79" t="s">
        <v>290</v>
      </c>
      <c r="H182" s="79" t="s">
        <v>290</v>
      </c>
      <c r="I182" s="193" t="s">
        <v>414</v>
      </c>
      <c r="J182" s="193" t="s">
        <v>415</v>
      </c>
      <c r="K182" s="195">
        <v>0</v>
      </c>
      <c r="L182" s="74" t="s">
        <v>286</v>
      </c>
      <c r="M182" s="78">
        <v>1</v>
      </c>
      <c r="O182" s="3">
        <v>89</v>
      </c>
    </row>
    <row r="183" spans="1:15" ht="21.95" customHeight="1">
      <c r="A183" s="79">
        <v>177</v>
      </c>
      <c r="B183" s="127" t="s">
        <v>258</v>
      </c>
      <c r="C183" s="127" t="s">
        <v>198</v>
      </c>
      <c r="D183" s="80" t="s">
        <v>68</v>
      </c>
      <c r="E183" s="209" t="s">
        <v>433</v>
      </c>
      <c r="F183" s="198" t="s">
        <v>293</v>
      </c>
      <c r="G183" s="198" t="s">
        <v>294</v>
      </c>
      <c r="H183" s="198" t="s">
        <v>434</v>
      </c>
      <c r="I183" s="210" t="s">
        <v>432</v>
      </c>
      <c r="J183" s="201">
        <v>13.3</v>
      </c>
      <c r="K183" s="211" t="s">
        <v>297</v>
      </c>
      <c r="L183" s="198" t="s">
        <v>286</v>
      </c>
      <c r="M183" s="203">
        <v>1</v>
      </c>
      <c r="O183" s="3">
        <v>90</v>
      </c>
    </row>
    <row r="184" spans="1:15" ht="21.95" customHeight="1">
      <c r="A184" s="79">
        <v>178</v>
      </c>
      <c r="B184" s="127" t="s">
        <v>259</v>
      </c>
      <c r="C184" s="127" t="s">
        <v>198</v>
      </c>
      <c r="D184" s="80" t="s">
        <v>68</v>
      </c>
      <c r="E184" s="209" t="s">
        <v>433</v>
      </c>
      <c r="F184" s="198" t="s">
        <v>293</v>
      </c>
      <c r="G184" s="198" t="s">
        <v>294</v>
      </c>
      <c r="H184" s="198" t="s">
        <v>434</v>
      </c>
      <c r="I184" s="210" t="s">
        <v>432</v>
      </c>
      <c r="J184" s="201">
        <v>13.3</v>
      </c>
      <c r="K184" s="211" t="s">
        <v>297</v>
      </c>
      <c r="L184" s="198" t="s">
        <v>286</v>
      </c>
      <c r="M184" s="203">
        <v>1</v>
      </c>
      <c r="O184" s="3">
        <v>91</v>
      </c>
    </row>
    <row r="185" spans="1:15" ht="21.95" customHeight="1">
      <c r="A185" s="79">
        <v>179</v>
      </c>
      <c r="B185" s="131" t="s">
        <v>260</v>
      </c>
      <c r="C185" s="127" t="s">
        <v>179</v>
      </c>
      <c r="D185" s="80" t="s">
        <v>68</v>
      </c>
      <c r="E185" s="209" t="s">
        <v>433</v>
      </c>
      <c r="F185" s="198" t="s">
        <v>293</v>
      </c>
      <c r="G185" s="198" t="s">
        <v>294</v>
      </c>
      <c r="H185" s="198" t="s">
        <v>434</v>
      </c>
      <c r="I185" s="210" t="s">
        <v>432</v>
      </c>
      <c r="J185" s="201">
        <v>13.3</v>
      </c>
      <c r="K185" s="211" t="s">
        <v>297</v>
      </c>
      <c r="L185" s="198" t="s">
        <v>286</v>
      </c>
      <c r="M185" s="203">
        <v>1</v>
      </c>
      <c r="O185" s="3">
        <v>92</v>
      </c>
    </row>
    <row r="186" spans="1:15" ht="21.95" customHeight="1">
      <c r="A186" s="79">
        <v>180</v>
      </c>
      <c r="B186" s="127" t="s">
        <v>261</v>
      </c>
      <c r="C186" s="127" t="s">
        <v>262</v>
      </c>
      <c r="D186" s="80" t="s">
        <v>68</v>
      </c>
      <c r="E186" s="79"/>
      <c r="F186" s="79"/>
      <c r="G186" s="79"/>
      <c r="H186" s="79"/>
      <c r="I186" s="160"/>
      <c r="J186" s="81"/>
      <c r="K186" s="82"/>
      <c r="L186" s="79"/>
      <c r="M186" s="83"/>
      <c r="O186" s="3">
        <v>93</v>
      </c>
    </row>
    <row r="187" spans="1:15" ht="21.95" customHeight="1">
      <c r="A187" s="79">
        <v>181</v>
      </c>
      <c r="B187" s="140" t="s">
        <v>263</v>
      </c>
      <c r="C187" s="127" t="s">
        <v>172</v>
      </c>
      <c r="D187" s="80" t="s">
        <v>68</v>
      </c>
      <c r="E187" s="79"/>
      <c r="F187" s="79"/>
      <c r="G187" s="79"/>
      <c r="H187" s="79"/>
      <c r="I187" s="153"/>
      <c r="J187" s="81"/>
      <c r="K187" s="77"/>
      <c r="L187" s="79"/>
      <c r="M187" s="83"/>
      <c r="O187" s="3">
        <v>94</v>
      </c>
    </row>
    <row r="188" spans="1:15" s="22" customFormat="1" ht="21.95" customHeight="1">
      <c r="A188" s="79">
        <v>182</v>
      </c>
      <c r="B188" s="225" t="s">
        <v>264</v>
      </c>
      <c r="C188" s="226" t="s">
        <v>179</v>
      </c>
      <c r="D188" s="227" t="s">
        <v>68</v>
      </c>
      <c r="E188" s="209" t="s">
        <v>433</v>
      </c>
      <c r="F188" s="198" t="s">
        <v>293</v>
      </c>
      <c r="G188" s="198" t="s">
        <v>294</v>
      </c>
      <c r="H188" s="198" t="s">
        <v>434</v>
      </c>
      <c r="I188" s="210" t="s">
        <v>432</v>
      </c>
      <c r="J188" s="201">
        <v>13.3</v>
      </c>
      <c r="K188" s="211" t="s">
        <v>297</v>
      </c>
      <c r="L188" s="198" t="s">
        <v>286</v>
      </c>
      <c r="M188" s="203">
        <v>1</v>
      </c>
      <c r="N188" s="230"/>
      <c r="O188" s="230">
        <v>95</v>
      </c>
    </row>
    <row r="189" spans="1:15" s="22" customFormat="1" ht="21.95" customHeight="1">
      <c r="A189" s="79">
        <v>183</v>
      </c>
      <c r="B189" s="231" t="s">
        <v>177</v>
      </c>
      <c r="C189" s="231" t="s">
        <v>168</v>
      </c>
      <c r="D189" s="227" t="s">
        <v>68</v>
      </c>
      <c r="E189" s="238" t="s">
        <v>378</v>
      </c>
      <c r="F189" s="224" t="s">
        <v>293</v>
      </c>
      <c r="G189" s="224" t="s">
        <v>313</v>
      </c>
      <c r="H189" s="224" t="s">
        <v>288</v>
      </c>
      <c r="I189" s="243" t="s">
        <v>379</v>
      </c>
      <c r="J189" s="232" t="s">
        <v>380</v>
      </c>
      <c r="K189" s="233">
        <v>0</v>
      </c>
      <c r="L189" s="224" t="s">
        <v>286</v>
      </c>
      <c r="M189" s="234">
        <v>1</v>
      </c>
      <c r="N189" s="230"/>
      <c r="O189" s="230">
        <v>96</v>
      </c>
    </row>
    <row r="190" spans="1:15" s="22" customFormat="1" ht="21.95" customHeight="1">
      <c r="A190" s="79">
        <v>184</v>
      </c>
      <c r="B190" s="235" t="s">
        <v>275</v>
      </c>
      <c r="C190" s="231" t="s">
        <v>195</v>
      </c>
      <c r="D190" s="227" t="s">
        <v>68</v>
      </c>
      <c r="E190" s="209" t="s">
        <v>433</v>
      </c>
      <c r="F190" s="198" t="s">
        <v>293</v>
      </c>
      <c r="G190" s="198" t="s">
        <v>294</v>
      </c>
      <c r="H190" s="198" t="s">
        <v>434</v>
      </c>
      <c r="I190" s="210" t="s">
        <v>432</v>
      </c>
      <c r="J190" s="201">
        <v>13.3</v>
      </c>
      <c r="K190" s="211" t="s">
        <v>297</v>
      </c>
      <c r="L190" s="198" t="s">
        <v>286</v>
      </c>
      <c r="M190" s="203">
        <v>1</v>
      </c>
      <c r="N190" s="230"/>
      <c r="O190" s="230">
        <v>97</v>
      </c>
    </row>
    <row r="191" spans="1:15" s="22" customFormat="1" ht="21.95" customHeight="1">
      <c r="A191" s="79">
        <v>185</v>
      </c>
      <c r="B191" s="226" t="s">
        <v>266</v>
      </c>
      <c r="C191" s="226" t="s">
        <v>198</v>
      </c>
      <c r="D191" s="227" t="s">
        <v>68</v>
      </c>
      <c r="E191" s="209" t="s">
        <v>433</v>
      </c>
      <c r="F191" s="198" t="s">
        <v>293</v>
      </c>
      <c r="G191" s="198" t="s">
        <v>294</v>
      </c>
      <c r="H191" s="198" t="s">
        <v>434</v>
      </c>
      <c r="I191" s="210" t="s">
        <v>432</v>
      </c>
      <c r="J191" s="201">
        <v>13.3</v>
      </c>
      <c r="K191" s="211" t="s">
        <v>297</v>
      </c>
      <c r="L191" s="198" t="s">
        <v>286</v>
      </c>
      <c r="M191" s="203">
        <v>1</v>
      </c>
      <c r="N191" s="230"/>
      <c r="O191" s="230">
        <v>98</v>
      </c>
    </row>
    <row r="192" spans="1:15" s="22" customFormat="1" ht="21.95" customHeight="1">
      <c r="A192" s="79">
        <v>186</v>
      </c>
      <c r="B192" s="226" t="s">
        <v>418</v>
      </c>
      <c r="C192" s="226" t="s">
        <v>179</v>
      </c>
      <c r="D192" s="227" t="s">
        <v>68</v>
      </c>
      <c r="E192" s="224"/>
      <c r="F192" s="224"/>
      <c r="G192" s="224"/>
      <c r="H192" s="224"/>
      <c r="I192" s="236"/>
      <c r="J192" s="237"/>
      <c r="K192" s="233"/>
      <c r="L192" s="228"/>
      <c r="M192" s="229"/>
      <c r="N192" s="230"/>
      <c r="O192" s="230">
        <v>106</v>
      </c>
    </row>
    <row r="193" spans="1:16" s="22" customFormat="1" ht="21.95" customHeight="1">
      <c r="A193" s="79">
        <v>187</v>
      </c>
      <c r="B193" s="235" t="s">
        <v>381</v>
      </c>
      <c r="C193" s="231" t="s">
        <v>283</v>
      </c>
      <c r="D193" s="227" t="s">
        <v>68</v>
      </c>
      <c r="E193" s="238" t="s">
        <v>378</v>
      </c>
      <c r="F193" s="224" t="s">
        <v>293</v>
      </c>
      <c r="G193" s="224" t="s">
        <v>313</v>
      </c>
      <c r="H193" s="224" t="s">
        <v>288</v>
      </c>
      <c r="I193" s="243" t="s">
        <v>379</v>
      </c>
      <c r="J193" s="232" t="s">
        <v>380</v>
      </c>
      <c r="K193" s="233">
        <v>0</v>
      </c>
      <c r="L193" s="224" t="s">
        <v>286</v>
      </c>
      <c r="M193" s="234">
        <v>1</v>
      </c>
      <c r="N193" s="230"/>
      <c r="O193" s="230"/>
    </row>
    <row r="194" spans="1:16" ht="21.95" customHeight="1">
      <c r="A194" s="79">
        <v>188</v>
      </c>
      <c r="B194" s="131" t="s">
        <v>267</v>
      </c>
      <c r="C194" s="127" t="s">
        <v>179</v>
      </c>
      <c r="D194" s="80" t="s">
        <v>68</v>
      </c>
      <c r="E194" s="164" t="s">
        <v>360</v>
      </c>
      <c r="F194" s="79" t="s">
        <v>293</v>
      </c>
      <c r="G194" s="161" t="s">
        <v>287</v>
      </c>
      <c r="H194" s="74" t="s">
        <v>288</v>
      </c>
      <c r="I194" s="153" t="s">
        <v>359</v>
      </c>
      <c r="J194" s="81">
        <v>24</v>
      </c>
      <c r="K194" s="233">
        <v>0</v>
      </c>
      <c r="L194" s="79" t="s">
        <v>286</v>
      </c>
      <c r="M194" s="83">
        <v>1</v>
      </c>
      <c r="O194" s="3">
        <v>99</v>
      </c>
    </row>
    <row r="195" spans="1:16" ht="21.95" customHeight="1">
      <c r="A195" s="79">
        <v>189</v>
      </c>
      <c r="B195" s="131" t="s">
        <v>183</v>
      </c>
      <c r="C195" s="127" t="s">
        <v>179</v>
      </c>
      <c r="D195" s="80" t="s">
        <v>68</v>
      </c>
      <c r="E195" s="164" t="s">
        <v>361</v>
      </c>
      <c r="F195" s="79" t="s">
        <v>293</v>
      </c>
      <c r="G195" s="161" t="s">
        <v>287</v>
      </c>
      <c r="H195" s="74" t="s">
        <v>288</v>
      </c>
      <c r="I195" s="153" t="s">
        <v>359</v>
      </c>
      <c r="J195" s="81">
        <v>24</v>
      </c>
      <c r="K195" s="233">
        <v>0</v>
      </c>
      <c r="L195" s="79" t="s">
        <v>286</v>
      </c>
      <c r="M195" s="83">
        <v>1</v>
      </c>
      <c r="N195" s="10"/>
      <c r="O195" s="3">
        <v>100</v>
      </c>
      <c r="P195" s="53"/>
    </row>
    <row r="196" spans="1:16" ht="21.95" customHeight="1">
      <c r="A196" s="79">
        <v>190</v>
      </c>
      <c r="B196" s="130" t="s">
        <v>305</v>
      </c>
      <c r="C196" s="130" t="s">
        <v>179</v>
      </c>
      <c r="D196" s="80" t="s">
        <v>68</v>
      </c>
      <c r="E196" s="164" t="s">
        <v>362</v>
      </c>
      <c r="F196" s="79" t="s">
        <v>293</v>
      </c>
      <c r="G196" s="161" t="s">
        <v>287</v>
      </c>
      <c r="H196" s="74" t="s">
        <v>288</v>
      </c>
      <c r="I196" s="153" t="s">
        <v>359</v>
      </c>
      <c r="J196" s="81">
        <v>24</v>
      </c>
      <c r="K196" s="233">
        <v>0</v>
      </c>
      <c r="L196" s="79" t="s">
        <v>286</v>
      </c>
      <c r="M196" s="83">
        <v>1</v>
      </c>
      <c r="O196" s="3">
        <v>101</v>
      </c>
    </row>
    <row r="197" spans="1:16" ht="21.95" customHeight="1">
      <c r="A197" s="79">
        <v>191</v>
      </c>
      <c r="B197" s="127" t="s">
        <v>268</v>
      </c>
      <c r="C197" s="127" t="s">
        <v>198</v>
      </c>
      <c r="D197" s="80" t="s">
        <v>68</v>
      </c>
      <c r="E197" s="164" t="s">
        <v>363</v>
      </c>
      <c r="F197" s="79" t="s">
        <v>293</v>
      </c>
      <c r="G197" s="161" t="s">
        <v>287</v>
      </c>
      <c r="H197" s="74" t="s">
        <v>288</v>
      </c>
      <c r="I197" s="153" t="s">
        <v>359</v>
      </c>
      <c r="J197" s="81">
        <v>24</v>
      </c>
      <c r="K197" s="233">
        <v>0</v>
      </c>
      <c r="L197" s="79" t="s">
        <v>286</v>
      </c>
      <c r="M197" s="83">
        <v>1</v>
      </c>
      <c r="O197" s="3">
        <v>102</v>
      </c>
    </row>
    <row r="198" spans="1:16" ht="21.95" customHeight="1">
      <c r="A198" s="79">
        <v>192</v>
      </c>
      <c r="B198" s="131" t="s">
        <v>265</v>
      </c>
      <c r="C198" s="127" t="s">
        <v>198</v>
      </c>
      <c r="D198" s="80" t="s">
        <v>68</v>
      </c>
      <c r="E198" s="162"/>
      <c r="F198" s="79"/>
      <c r="G198" s="79"/>
      <c r="H198" s="79"/>
      <c r="I198" s="160"/>
      <c r="J198" s="81"/>
      <c r="K198" s="82"/>
      <c r="L198" s="79"/>
      <c r="M198" s="83"/>
      <c r="O198" s="3">
        <v>103</v>
      </c>
    </row>
    <row r="199" spans="1:16" ht="21.95" customHeight="1">
      <c r="A199" s="79">
        <v>193</v>
      </c>
      <c r="B199" s="131" t="s">
        <v>276</v>
      </c>
      <c r="C199" s="127" t="s">
        <v>198</v>
      </c>
      <c r="D199" s="80" t="s">
        <v>68</v>
      </c>
      <c r="E199" s="316" t="s">
        <v>436</v>
      </c>
      <c r="F199" s="79" t="s">
        <v>289</v>
      </c>
      <c r="G199" s="79" t="s">
        <v>313</v>
      </c>
      <c r="H199" s="79" t="s">
        <v>437</v>
      </c>
      <c r="I199" s="160" t="s">
        <v>438</v>
      </c>
      <c r="J199" s="81">
        <v>3</v>
      </c>
      <c r="K199" s="77"/>
      <c r="L199" s="79" t="s">
        <v>286</v>
      </c>
      <c r="M199" s="83">
        <v>1</v>
      </c>
      <c r="O199" s="3">
        <v>110</v>
      </c>
    </row>
    <row r="200" spans="1:16" ht="21.95" customHeight="1">
      <c r="A200" s="79">
        <v>194</v>
      </c>
      <c r="B200" s="127" t="s">
        <v>277</v>
      </c>
      <c r="C200" s="127" t="s">
        <v>203</v>
      </c>
      <c r="D200" s="80" t="s">
        <v>68</v>
      </c>
      <c r="E200" s="316" t="s">
        <v>436</v>
      </c>
      <c r="F200" s="79" t="s">
        <v>289</v>
      </c>
      <c r="G200" s="79" t="s">
        <v>313</v>
      </c>
      <c r="H200" s="79" t="s">
        <v>437</v>
      </c>
      <c r="I200" s="160" t="s">
        <v>438</v>
      </c>
      <c r="J200" s="81">
        <v>3</v>
      </c>
      <c r="K200" s="82"/>
      <c r="L200" s="79" t="s">
        <v>286</v>
      </c>
      <c r="M200" s="83">
        <v>1</v>
      </c>
      <c r="O200" s="3">
        <v>111</v>
      </c>
    </row>
    <row r="201" spans="1:16" ht="21.95" customHeight="1">
      <c r="A201" s="79">
        <v>195</v>
      </c>
      <c r="B201" s="131" t="s">
        <v>278</v>
      </c>
      <c r="C201" s="127" t="s">
        <v>203</v>
      </c>
      <c r="D201" s="80" t="s">
        <v>68</v>
      </c>
      <c r="E201" s="209" t="s">
        <v>433</v>
      </c>
      <c r="F201" s="198" t="s">
        <v>293</v>
      </c>
      <c r="G201" s="198" t="s">
        <v>294</v>
      </c>
      <c r="H201" s="198" t="s">
        <v>434</v>
      </c>
      <c r="I201" s="210" t="s">
        <v>432</v>
      </c>
      <c r="J201" s="201">
        <v>13.3</v>
      </c>
      <c r="K201" s="211" t="s">
        <v>297</v>
      </c>
      <c r="L201" s="198" t="s">
        <v>286</v>
      </c>
      <c r="M201" s="203">
        <v>1</v>
      </c>
      <c r="O201" s="3">
        <v>112</v>
      </c>
    </row>
    <row r="202" spans="1:16" ht="21.95" customHeight="1">
      <c r="A202" s="79">
        <v>196</v>
      </c>
      <c r="B202" s="131" t="s">
        <v>279</v>
      </c>
      <c r="C202" s="127" t="s">
        <v>217</v>
      </c>
      <c r="D202" s="80" t="s">
        <v>68</v>
      </c>
      <c r="E202" s="316" t="s">
        <v>436</v>
      </c>
      <c r="F202" s="79" t="s">
        <v>289</v>
      </c>
      <c r="G202" s="79" t="s">
        <v>313</v>
      </c>
      <c r="H202" s="193" t="s">
        <v>437</v>
      </c>
      <c r="I202" s="160" t="s">
        <v>439</v>
      </c>
      <c r="J202" s="81">
        <v>3</v>
      </c>
      <c r="K202" s="82"/>
      <c r="L202" s="79" t="s">
        <v>286</v>
      </c>
      <c r="M202" s="83">
        <v>1</v>
      </c>
      <c r="O202" s="3">
        <v>113</v>
      </c>
    </row>
    <row r="203" spans="1:16" ht="21.95" customHeight="1">
      <c r="A203" s="79">
        <v>197</v>
      </c>
      <c r="B203" s="131" t="s">
        <v>280</v>
      </c>
      <c r="C203" s="127" t="s">
        <v>168</v>
      </c>
      <c r="D203" s="80" t="s">
        <v>68</v>
      </c>
      <c r="E203" s="316" t="s">
        <v>436</v>
      </c>
      <c r="F203" s="79" t="s">
        <v>289</v>
      </c>
      <c r="G203" s="79" t="s">
        <v>313</v>
      </c>
      <c r="H203" s="79" t="s">
        <v>437</v>
      </c>
      <c r="I203" s="160" t="s">
        <v>438</v>
      </c>
      <c r="J203" s="81">
        <v>3</v>
      </c>
      <c r="K203" s="77"/>
      <c r="L203" s="79" t="s">
        <v>286</v>
      </c>
      <c r="M203" s="83">
        <v>1</v>
      </c>
      <c r="O203" s="3">
        <v>114</v>
      </c>
    </row>
    <row r="204" spans="1:16" ht="21.95" customHeight="1">
      <c r="A204" s="79">
        <v>198</v>
      </c>
      <c r="B204" s="133" t="s">
        <v>174</v>
      </c>
      <c r="C204" s="133" t="s">
        <v>168</v>
      </c>
      <c r="D204" s="80" t="s">
        <v>68</v>
      </c>
      <c r="E204" s="79"/>
      <c r="F204" s="79"/>
      <c r="G204" s="79"/>
      <c r="H204" s="79"/>
      <c r="I204" s="152"/>
      <c r="J204" s="81"/>
      <c r="K204" s="77"/>
      <c r="L204" s="79"/>
      <c r="M204" s="83"/>
      <c r="O204" s="3">
        <v>10</v>
      </c>
    </row>
    <row r="205" spans="1:16" ht="21.95" customHeight="1">
      <c r="A205" s="79">
        <v>199</v>
      </c>
      <c r="B205" s="131" t="s">
        <v>281</v>
      </c>
      <c r="C205" s="127" t="s">
        <v>172</v>
      </c>
      <c r="D205" s="80" t="s">
        <v>68</v>
      </c>
      <c r="E205" s="316" t="s">
        <v>436</v>
      </c>
      <c r="F205" s="79" t="s">
        <v>289</v>
      </c>
      <c r="G205" s="79" t="s">
        <v>313</v>
      </c>
      <c r="H205" s="79" t="s">
        <v>437</v>
      </c>
      <c r="I205" s="153">
        <v>23705</v>
      </c>
      <c r="J205" s="81">
        <v>3</v>
      </c>
      <c r="K205" s="82"/>
      <c r="L205" s="79" t="s">
        <v>286</v>
      </c>
      <c r="M205" s="83">
        <v>1</v>
      </c>
      <c r="O205" s="3">
        <v>115</v>
      </c>
    </row>
    <row r="206" spans="1:16" ht="21.95" customHeight="1">
      <c r="A206" s="79">
        <v>200</v>
      </c>
      <c r="B206" s="131" t="s">
        <v>284</v>
      </c>
      <c r="C206" s="127" t="s">
        <v>172</v>
      </c>
      <c r="D206" s="80" t="s">
        <v>68</v>
      </c>
      <c r="E206" s="79" t="s">
        <v>440</v>
      </c>
      <c r="F206" s="79" t="s">
        <v>441</v>
      </c>
      <c r="G206" s="79" t="s">
        <v>290</v>
      </c>
      <c r="H206" s="79" t="s">
        <v>296</v>
      </c>
      <c r="I206" s="242" t="s">
        <v>442</v>
      </c>
      <c r="J206" s="81">
        <v>4</v>
      </c>
      <c r="K206" s="82"/>
      <c r="L206" s="79" t="s">
        <v>286</v>
      </c>
      <c r="M206" s="83">
        <v>1</v>
      </c>
      <c r="O206" s="3">
        <v>119</v>
      </c>
    </row>
    <row r="207" spans="1:16" ht="21.95" customHeight="1">
      <c r="A207" s="79">
        <v>201</v>
      </c>
      <c r="B207" s="132" t="s">
        <v>282</v>
      </c>
      <c r="C207" s="133" t="s">
        <v>283</v>
      </c>
      <c r="D207" s="80" t="s">
        <v>68</v>
      </c>
      <c r="E207" s="79" t="s">
        <v>440</v>
      </c>
      <c r="F207" s="79" t="s">
        <v>441</v>
      </c>
      <c r="G207" s="79" t="s">
        <v>290</v>
      </c>
      <c r="H207" s="79" t="s">
        <v>296</v>
      </c>
      <c r="I207" s="242" t="s">
        <v>442</v>
      </c>
      <c r="J207" s="81">
        <v>4</v>
      </c>
      <c r="K207" s="77"/>
      <c r="L207" s="79" t="s">
        <v>286</v>
      </c>
      <c r="M207" s="83">
        <v>1</v>
      </c>
      <c r="O207" s="3">
        <v>116</v>
      </c>
    </row>
    <row r="208" spans="1:16" ht="21.95" customHeight="1">
      <c r="A208" s="79">
        <v>202</v>
      </c>
      <c r="B208" s="138" t="s">
        <v>417</v>
      </c>
      <c r="C208" s="138" t="s">
        <v>283</v>
      </c>
      <c r="D208" s="80" t="s">
        <v>68</v>
      </c>
      <c r="E208" s="79" t="s">
        <v>396</v>
      </c>
      <c r="F208" s="141" t="s">
        <v>301</v>
      </c>
      <c r="G208" s="79" t="s">
        <v>287</v>
      </c>
      <c r="H208" s="79" t="s">
        <v>288</v>
      </c>
      <c r="I208" s="150" t="s">
        <v>400</v>
      </c>
      <c r="J208" s="81">
        <v>3</v>
      </c>
      <c r="K208" s="82">
        <v>0</v>
      </c>
      <c r="L208" s="79" t="s">
        <v>286</v>
      </c>
      <c r="M208" s="83">
        <v>1</v>
      </c>
      <c r="O208" s="3">
        <v>118</v>
      </c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11:D150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95:F98 F211:F1010 F100:F208 F7:F76 F78:F93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95:G98 G154:H154 G211:G1016 G84:H84 G176:H176 G181:H185 H20 H67:H73 G118:H118 G57:H57 G116:H116 G117 G113:H114 G115 G110:H110 G27:H28 G29:G56 G23:H24 G172:H172 G165:H165 G167:H170 G171 G76 G166 G173:G175 G177:G180 G133:H133 G81:H82 G119:G125 G126:H126 G127:G132 G80 G78:H79 G134:G153 G155:G164 G100:G109 G111:G112 G7:G22 G25:G26 G58:G73 G74:H75 G83 G202:G208 G192:G200 G188:H188 G190:H191 G189 G186:G187 G201:H201 G85:G93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93 J7:J36 J183:J188 J211:J1010 J194:J208 J38:J76 J190:J192 J95:J180 J78:J91" xr:uid="{5C164886-7F82-4596-B605-07A20CF8BAAF}">
      <formula1>0</formula1>
      <formula2>500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93 L211:L1010 L95:L208 L7:L76 L78:L91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2 M93 M95 M97:M99 M211:M1010 M101:M208 M18:M76 M78:M90" xr:uid="{25163178-4F87-48B9-90B0-ABB574C8CD1D}">
      <formula1>"1, 2"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93 K211:K1010 K95:K208 K7:K76 K78:K91" xr:uid="{AC30342E-4A17-466C-8627-F7371231082D}">
      <formula1>0</formula1>
      <formula2>300000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211:D1010 D7:D208" xr:uid="{1426DBEC-5F7E-4DE1-9B54-D8A39B1CA1FF}">
      <formula1>"ข้าราชการ, พนักงานราชการ"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&amp;[9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tabSelected="1" zoomScale="120" zoomScaleNormal="120" zoomScaleSheetLayoutView="90" zoomScalePageLayoutView="120" workbookViewId="0">
      <selection activeCell="T6" sqref="T6"/>
    </sheetView>
  </sheetViews>
  <sheetFormatPr defaultColWidth="9" defaultRowHeight="21.75"/>
  <cols>
    <col min="1" max="1" width="3.140625" style="22" customWidth="1"/>
    <col min="2" max="2" width="19.140625" style="22" customWidth="1"/>
    <col min="3" max="3" width="10.42578125" style="22" customWidth="1"/>
    <col min="4" max="4" width="8.28515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28515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28515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260" t="s">
        <v>73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92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267" t="str">
        <f>เก็บข้อมูลHRD!C2</f>
        <v>สถาบันสุขภาพสัตว์แห่งชาติ</v>
      </c>
      <c r="E2" s="267"/>
      <c r="F2" s="267"/>
      <c r="G2" s="267"/>
      <c r="H2" s="267"/>
      <c r="I2" s="267"/>
      <c r="J2" s="268" t="s">
        <v>76</v>
      </c>
      <c r="K2" s="268"/>
      <c r="L2" s="267" t="str">
        <f>เก็บข้อมูลHRD!J4</f>
        <v>น.ส.ปิยะวรรณ  เกิดพันธ์</v>
      </c>
      <c r="M2" s="267"/>
      <c r="N2" s="93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262" t="s">
        <v>46</v>
      </c>
      <c r="C4" s="263"/>
      <c r="D4" s="119">
        <f>เก็บข้อมูลHRD!D4</f>
        <v>74</v>
      </c>
      <c r="E4" s="33" t="s">
        <v>53</v>
      </c>
      <c r="F4" s="119">
        <f>เก็บข้อมูลHRD!F4</f>
        <v>119</v>
      </c>
      <c r="G4" s="34"/>
      <c r="H4" s="35" t="s">
        <v>47</v>
      </c>
      <c r="I4" s="264">
        <f>เก็บข้อมูลHRD!H4</f>
        <v>2565</v>
      </c>
      <c r="J4" s="265"/>
      <c r="K4" s="266" t="s">
        <v>45</v>
      </c>
      <c r="L4" s="266"/>
      <c r="M4" s="36">
        <f>เก็บข้อมูลHRD!L4:M4</f>
        <v>44642</v>
      </c>
      <c r="N4" s="94"/>
      <c r="O4" s="25"/>
      <c r="P4" s="20"/>
    </row>
    <row r="5" spans="1:17" s="28" customFormat="1" ht="5.25" customHeight="1">
      <c r="A5" s="9"/>
      <c r="B5" s="259"/>
      <c r="C5" s="259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278" t="s">
        <v>13</v>
      </c>
      <c r="B6" s="275" t="s">
        <v>34</v>
      </c>
      <c r="C6" s="276"/>
      <c r="D6" s="276"/>
      <c r="E6" s="276"/>
      <c r="F6" s="277"/>
      <c r="G6" s="37"/>
      <c r="H6" s="253" t="s">
        <v>32</v>
      </c>
      <c r="I6" s="253"/>
      <c r="J6" s="253"/>
      <c r="K6" s="252" t="s">
        <v>33</v>
      </c>
      <c r="L6" s="252"/>
      <c r="M6" s="252"/>
      <c r="N6" s="95"/>
      <c r="O6" s="21"/>
      <c r="P6" s="27"/>
      <c r="Q6" s="27"/>
    </row>
    <row r="7" spans="1:17" ht="24.95" customHeight="1">
      <c r="A7" s="279"/>
      <c r="B7" s="292" t="s">
        <v>51</v>
      </c>
      <c r="C7" s="293"/>
      <c r="D7" s="294"/>
      <c r="E7" s="290" t="s">
        <v>68</v>
      </c>
      <c r="F7" s="290"/>
      <c r="G7" s="40"/>
      <c r="H7" s="257" t="s">
        <v>15</v>
      </c>
      <c r="I7" s="257"/>
      <c r="J7" s="41">
        <f>COUNTIF(เก็บข้อมูลHRD!F7:F2016,"ความรู้/ทักษะเฉพาะทางในสายงาน")</f>
        <v>125</v>
      </c>
      <c r="K7" s="254" t="s">
        <v>48</v>
      </c>
      <c r="L7" s="254"/>
      <c r="M7" s="42">
        <f>COUNTIF(เก็บข้อมูลHRD!G7:G2016,"อบรมกับหน่วยงานนอกกรมฯ")</f>
        <v>83</v>
      </c>
      <c r="N7" s="97"/>
    </row>
    <row r="8" spans="1:17" ht="24.95" customHeight="1">
      <c r="A8" s="279"/>
      <c r="B8" s="272" t="s">
        <v>8</v>
      </c>
      <c r="C8" s="272"/>
      <c r="D8" s="38">
        <f t="array" ref="D8">COUNTIFS(เก็บข้อมูลHRD!D7:D2016,"ข้าราชการ",เก็บข้อมูลHRD!M7:M2016,"1")</f>
        <v>62</v>
      </c>
      <c r="E8" s="39" t="s">
        <v>10</v>
      </c>
      <c r="F8" s="38">
        <f t="array" ref="F8">COUNTIFS(เก็บข้อมูลHRD!D7:D2016,"พนักงานราชการ",เก็บข้อมูลHRD!M7:M2016,"1")</f>
        <v>90</v>
      </c>
      <c r="G8" s="40"/>
      <c r="H8" s="257" t="s">
        <v>16</v>
      </c>
      <c r="I8" s="257"/>
      <c r="J8" s="41">
        <f>COUNTIF(เก็บข้อมูลHRD!F7:F2016,"ภาษา")</f>
        <v>2</v>
      </c>
      <c r="K8" s="269" t="s">
        <v>40</v>
      </c>
      <c r="L8" s="269"/>
      <c r="M8" s="42">
        <f>COUNTIF(เก็บข้อมูลHRD!G7:G2016,"อบรมกับหน่วยงานในกรมฯ")</f>
        <v>13</v>
      </c>
      <c r="N8" s="97"/>
      <c r="P8" s="29"/>
    </row>
    <row r="9" spans="1:17" ht="24.95" customHeight="1">
      <c r="A9" s="279"/>
      <c r="B9" s="272" t="s">
        <v>9</v>
      </c>
      <c r="C9" s="272"/>
      <c r="D9" s="43">
        <f t="array" ref="D9">SUMPRODUCT(IF(เก็บข้อมูลHRD!D7:D2016="ข้าราชการ",IF(เก็บข้อมูลHRD!B7:B2016&lt;&gt;"",IF(เก็บข้อมูลHRD!M7:M2016=1,1/COUNTIFS(เก็บข้อมูลHRD!B7:B2016,เก็บข้อมูลHRD!B7:B2016,เก็บข้อมูลHRD!D7:D2016,"ข้าราชการ",เก็บข้อมูลHRD!B7:B2016,"&lt;&gt;",เก็บข้อมูลHRD!M7:M2016,"=1")))))</f>
        <v>62</v>
      </c>
      <c r="E9" s="39" t="s">
        <v>11</v>
      </c>
      <c r="F9" s="38">
        <f t="array" ref="F9">SUMPRODUCT(IF(เก็บข้อมูลHRD!D7:D2016="พนักงานราชการ",IF(เก็บข้อมูลHRD!B7:B2016&lt;&gt;"",IF(เก็บข้อมูลHRD!M7:M2016=1,1/COUNTIFS(เก็บข้อมูลHRD!B7:B2016,เก็บข้อมูลHRD!B7:B2016,เก็บข้อมูลHRD!D7:D2016,"พนักงานราชการ",เก็บข้อมูลHRD!B7:B2016,"&lt;&gt;",เก็บข้อมูลHRD!M7:M2016,"=1")))))</f>
        <v>90</v>
      </c>
      <c r="G9" s="45"/>
      <c r="H9" s="257" t="s">
        <v>17</v>
      </c>
      <c r="I9" s="257"/>
      <c r="J9" s="41">
        <f>COUNTIF(เก็บข้อมูลHRD!F7:F2016,"ภาวะผู้นำ/คุณธรรม/จริยธรรม")</f>
        <v>1</v>
      </c>
      <c r="K9" s="254" t="s">
        <v>49</v>
      </c>
      <c r="L9" s="254"/>
      <c r="M9" s="42">
        <f>COUNTIF(เก็บข้อมูลHRD!G7:G2016,"e-Learning")</f>
        <v>12</v>
      </c>
      <c r="N9" s="97"/>
    </row>
    <row r="10" spans="1:17" ht="24.95" customHeight="1">
      <c r="A10" s="280"/>
      <c r="B10" s="272" t="s">
        <v>77</v>
      </c>
      <c r="C10" s="272"/>
      <c r="D10" s="44">
        <f t="array" ref="D10">D9/D4*100</f>
        <v>83.78378378378379</v>
      </c>
      <c r="E10" s="39" t="s">
        <v>78</v>
      </c>
      <c r="F10" s="44">
        <f t="array" ref="F10">F9/F4*100</f>
        <v>75.630252100840337</v>
      </c>
      <c r="G10" s="46"/>
      <c r="H10" s="257" t="s">
        <v>18</v>
      </c>
      <c r="I10" s="257"/>
      <c r="J10" s="41">
        <f t="array" ref="J10">COUNTIF(เก็บข้อมูลHRD!F7:F1016,"จิตอาสา/บริการ")</f>
        <v>0</v>
      </c>
      <c r="K10" s="254" t="s">
        <v>23</v>
      </c>
      <c r="L10" s="254"/>
      <c r="M10" s="42">
        <f>COUNTIF(เก็บข้อมูลHRD!G7:G2016,"ชุมชนนักปฏิบัติ(CoP)")</f>
        <v>0</v>
      </c>
      <c r="N10" s="97"/>
    </row>
    <row r="11" spans="1:17" ht="24.95" customHeight="1">
      <c r="A11" s="287" t="s">
        <v>14</v>
      </c>
      <c r="B11" s="284" t="s">
        <v>35</v>
      </c>
      <c r="C11" s="285"/>
      <c r="D11" s="285"/>
      <c r="E11" s="285"/>
      <c r="F11" s="286"/>
      <c r="G11" s="40"/>
      <c r="H11" s="257" t="s">
        <v>19</v>
      </c>
      <c r="I11" s="257"/>
      <c r="J11" s="41">
        <f>COUNTIF(เก็บข้อมูลHRD!F7:F2016,"ความรับผิดชอบ/ซื่อสัตย์สุจริต")</f>
        <v>0</v>
      </c>
      <c r="K11" s="254" t="s">
        <v>26</v>
      </c>
      <c r="L11" s="254"/>
      <c r="M11" s="42">
        <f>COUNTIF(เก็บข้อมูลHRD!G7:G2016,"สอนงาน")</f>
        <v>33</v>
      </c>
      <c r="N11" s="97"/>
    </row>
    <row r="12" spans="1:17" ht="24.95" customHeight="1">
      <c r="A12" s="288"/>
      <c r="B12" s="281" t="s">
        <v>51</v>
      </c>
      <c r="C12" s="282"/>
      <c r="D12" s="283"/>
      <c r="E12" s="291" t="s">
        <v>68</v>
      </c>
      <c r="F12" s="291"/>
      <c r="G12" s="40"/>
      <c r="H12" s="257" t="s">
        <v>20</v>
      </c>
      <c r="I12" s="257"/>
      <c r="J12" s="41">
        <f>COUNTIF(เก็บข้อมูลHRD!F7:F2016,"ทำงานเป็นทีม")</f>
        <v>2</v>
      </c>
      <c r="K12" s="254" t="s">
        <v>27</v>
      </c>
      <c r="L12" s="254"/>
      <c r="M12" s="42">
        <f>COUNTIF(เก็บข้อมูลHRD!G7:G2016,"มอบหมายงาน")</f>
        <v>2</v>
      </c>
      <c r="N12" s="97"/>
    </row>
    <row r="13" spans="1:17" ht="24.95" customHeight="1">
      <c r="A13" s="288"/>
      <c r="B13" s="256" t="s">
        <v>8</v>
      </c>
      <c r="C13" s="256"/>
      <c r="D13" s="38">
        <f t="array" ref="D13">COUNTIFS(เก็บข้อมูลHRD!D7:D2016,"ข้าราชการ",เก็บข้อมูลHRD!M7:M2016,"2")</f>
        <v>0</v>
      </c>
      <c r="E13" s="39" t="s">
        <v>10</v>
      </c>
      <c r="F13" s="38">
        <f t="array" ref="F13">COUNTIFS(เก็บข้อมูลHRD!D7:D2016,"พนักงานราชการ",เก็บข้อมูลHRD!M7:M2016,"2")</f>
        <v>0</v>
      </c>
      <c r="G13" s="45"/>
      <c r="H13" s="257" t="s">
        <v>24</v>
      </c>
      <c r="I13" s="257"/>
      <c r="J13" s="41">
        <f>COUNTIF(เก็บข้อมูลHRD!F7:F2016,"คิดค้น/ใช้นวัตกรรมใหม่ๆ")</f>
        <v>0</v>
      </c>
      <c r="K13" s="254" t="s">
        <v>28</v>
      </c>
      <c r="L13" s="254"/>
      <c r="M13" s="42">
        <f>COUNTIF(เก็บข้อมูลHRD!G7:G2016,"ดูงานนอกสถานที่")</f>
        <v>0</v>
      </c>
      <c r="N13" s="97"/>
      <c r="Q13" s="22" t="s">
        <v>57</v>
      </c>
    </row>
    <row r="14" spans="1:17" ht="24.95" customHeight="1">
      <c r="A14" s="288"/>
      <c r="B14" s="256" t="s">
        <v>9</v>
      </c>
      <c r="C14" s="256"/>
      <c r="D14" s="38">
        <f t="array" ref="D14">SUMPRODUCT(IF(เก็บข้อมูลHRD!D7:D2016="ข้าราชการ",IF(เก็บข้อมูลHRD!B7:B2016&lt;&gt;"",IF(เก็บข้อมูลHRD!M7:M2016=2,1/COUNTIFS(เก็บข้อมูลHRD!B7:B2016,เก็บข้อมูลHRD!B7:B2016,เก็บข้อมูลHRD!D7:D2016,"ข้าราชการ",เก็บข้อมูลHRD!B7:B2016,"&lt;&gt;",เก็บข้อมูลHRD!M7:M2016,"=2")))))</f>
        <v>0</v>
      </c>
      <c r="E14" s="39" t="s">
        <v>11</v>
      </c>
      <c r="F14" s="38">
        <f t="array" ref="F14">SUMPRODUCT(IF(เก็บข้อมูลHRD!D7:D2016="พนักงานราชการ",IF(เก็บข้อมูลHRD!B7:B2016&lt;&gt;"",IF(เก็บข้อมูลHRD!M7:M2016=2,1/COUNTIFS(เก็บข้อมูลHRD!B7:B2016,เก็บข้อมูลHRD!B7:B2016,เก็บข้อมูลHRD!D7:D2016,"พนักงานราชการ",เก็บข้อมูลHRD!B7:B2016,"&lt;&gt;",เก็บข้อมูลHRD!M7:M2016,"=2")))))</f>
        <v>0</v>
      </c>
      <c r="G14" s="46"/>
      <c r="H14" s="257" t="s">
        <v>25</v>
      </c>
      <c r="I14" s="257"/>
      <c r="J14" s="41">
        <f>COUNTIF(เก็บข้อมูลHRD!F7:F2016,"กฎหมาย/กฎระเบียบฯ")</f>
        <v>10</v>
      </c>
      <c r="K14" s="254" t="s">
        <v>29</v>
      </c>
      <c r="L14" s="254"/>
      <c r="M14" s="42">
        <f>COUNTIF(เก็บข้อมูลHRD!G7:G2016,"หมุนเวียนงาน")</f>
        <v>0</v>
      </c>
      <c r="N14" s="97"/>
    </row>
    <row r="15" spans="1:17" ht="24.95" customHeight="1">
      <c r="A15" s="289"/>
      <c r="B15" s="256" t="s">
        <v>77</v>
      </c>
      <c r="C15" s="256"/>
      <c r="D15" s="44">
        <f>D14/D4*100</f>
        <v>0</v>
      </c>
      <c r="E15" s="39" t="s">
        <v>78</v>
      </c>
      <c r="F15" s="44">
        <f>F14/F4*100</f>
        <v>0</v>
      </c>
      <c r="G15" s="40"/>
      <c r="H15" s="257" t="s">
        <v>21</v>
      </c>
      <c r="I15" s="257"/>
      <c r="J15" s="41">
        <f>COUNTIF(เก็บข้อมูลHRD!F7:F2016,"การใช้เทคโนโลยี")</f>
        <v>11</v>
      </c>
      <c r="K15" s="254" t="s">
        <v>30</v>
      </c>
      <c r="L15" s="254"/>
      <c r="M15" s="42">
        <f>COUNTIF(เก็บข้อมูลHRD!G7:G2016,"เรียนรู้ด้วยตนเอง")</f>
        <v>2</v>
      </c>
      <c r="N15" s="97"/>
    </row>
    <row r="16" spans="1:17" ht="24.95" customHeight="1">
      <c r="A16" s="299" t="s">
        <v>12</v>
      </c>
      <c r="B16" s="273" t="s">
        <v>36</v>
      </c>
      <c r="C16" s="273"/>
      <c r="D16" s="273"/>
      <c r="E16" s="273"/>
      <c r="F16" s="274"/>
      <c r="G16" s="40"/>
      <c r="H16" s="257" t="s">
        <v>22</v>
      </c>
      <c r="I16" s="257"/>
      <c r="J16" s="41">
        <f>COUNTIF(เก็บข้อมูลHRD!F7:F2016,"ทักษะการคิด")</f>
        <v>1</v>
      </c>
      <c r="K16" s="254" t="s">
        <v>31</v>
      </c>
      <c r="L16" s="254"/>
      <c r="M16" s="42">
        <f>COUNTIF(เก็บข้อมูลHRD!G7:G2016,"อื่นๆ")</f>
        <v>7</v>
      </c>
      <c r="N16" s="97"/>
    </row>
    <row r="17" spans="1:18" ht="23.25" customHeight="1">
      <c r="A17" s="299"/>
      <c r="B17" s="273" t="s">
        <v>51</v>
      </c>
      <c r="C17" s="273"/>
      <c r="D17" s="274"/>
      <c r="E17" s="300" t="s">
        <v>68</v>
      </c>
      <c r="F17" s="300"/>
      <c r="G17" s="45"/>
      <c r="H17" s="255" t="s">
        <v>52</v>
      </c>
      <c r="I17" s="255"/>
      <c r="J17" s="105">
        <f>SUM(J7:J16)</f>
        <v>152</v>
      </c>
      <c r="K17" s="255" t="s">
        <v>52</v>
      </c>
      <c r="L17" s="255"/>
      <c r="M17" s="106">
        <f>SUM(M7:M16)</f>
        <v>152</v>
      </c>
      <c r="N17" s="97"/>
    </row>
    <row r="18" spans="1:18" ht="24.95" customHeight="1">
      <c r="A18" s="299"/>
      <c r="B18" s="258" t="s">
        <v>8</v>
      </c>
      <c r="C18" s="256"/>
      <c r="D18" s="38">
        <f>COUNTIF(เก็บข้อมูลHRD!D7:D2016,"ข้าราชการ")</f>
        <v>82</v>
      </c>
      <c r="E18" s="39" t="s">
        <v>10</v>
      </c>
      <c r="F18" s="38">
        <f t="array" ref="F18">COUNTIF(เก็บข้อมูลHRD!D7:D2016,"พนักงานราชการ")</f>
        <v>120</v>
      </c>
      <c r="G18" s="46"/>
      <c r="H18" s="296" t="s">
        <v>69</v>
      </c>
      <c r="I18" s="297"/>
      <c r="J18" s="297"/>
      <c r="K18" s="297"/>
      <c r="L18" s="297"/>
      <c r="M18" s="297"/>
      <c r="N18" s="46"/>
    </row>
    <row r="19" spans="1:18" ht="28.5" customHeight="1">
      <c r="A19" s="299"/>
      <c r="B19" s="258" t="s">
        <v>9</v>
      </c>
      <c r="C19" s="256"/>
      <c r="D19" s="38">
        <f t="array" ref="D19">SUMPRODUCT(IF(เก็บข้อมูลHRD!D7:D2016="ข้าราชการ",IF(เก็บข้อมูลHRD!B7:B2016&lt;&gt;"",1/COUNTIFS(เก็บข้อมูลHRD!B7:B2016,เก็บข้อมูลHRD!B7:B2016,เก็บข้อมูลHRD!D7:D2016,"ข้าราชการ",เก็บข้อมูลHRD!B7:B2016,"&lt;&gt;"))))</f>
        <v>79</v>
      </c>
      <c r="E19" s="39" t="s">
        <v>11</v>
      </c>
      <c r="F19" s="38">
        <f t="array" ref="F19">SUMPRODUCT(IF(เก็บข้อมูลHRD!D7:D2016="พนักงานราชการ",IF(เก็บข้อมูลHRD!B7:B2016&lt;&gt;"",1/COUNTIFS(เก็บข้อมูลHRD!B7:B2016,เก็บข้อมูลHRD!B7:B2016,เก็บข้อมูลHRD!D7:D2016,"พนักงานราชการ",เก็บข้อมูลHRD!B7:B2016,"&lt;&gt;"))))</f>
        <v>120</v>
      </c>
      <c r="G19" s="45"/>
      <c r="H19" s="298"/>
      <c r="I19" s="298"/>
      <c r="J19" s="298"/>
      <c r="K19" s="298"/>
      <c r="L19" s="298"/>
      <c r="M19" s="298"/>
      <c r="N19" s="96"/>
    </row>
    <row r="20" spans="1:18" ht="24.95" customHeight="1">
      <c r="A20" s="299"/>
      <c r="B20" s="258" t="s">
        <v>77</v>
      </c>
      <c r="C20" s="256"/>
      <c r="D20" s="44">
        <f>D19/D4*100</f>
        <v>106.75675675675676</v>
      </c>
      <c r="E20" s="39" t="s">
        <v>78</v>
      </c>
      <c r="F20" s="44">
        <f>F19/F4*100</f>
        <v>100.84033613445378</v>
      </c>
      <c r="G20" s="46"/>
      <c r="H20" s="298"/>
      <c r="I20" s="298"/>
      <c r="J20" s="298"/>
      <c r="K20" s="298"/>
      <c r="L20" s="298"/>
      <c r="M20" s="298"/>
      <c r="N20" s="51"/>
    </row>
    <row r="21" spans="1:18" ht="25.5" customHeight="1">
      <c r="A21" s="299"/>
      <c r="B21" s="270" t="s">
        <v>39</v>
      </c>
      <c r="C21" s="270"/>
      <c r="D21" s="270"/>
      <c r="E21" s="270"/>
      <c r="F21" s="271"/>
      <c r="G21" s="120"/>
      <c r="H21" s="298"/>
      <c r="I21" s="298"/>
      <c r="J21" s="298"/>
      <c r="K21" s="298"/>
      <c r="L21" s="298"/>
      <c r="M21" s="298"/>
      <c r="N21" s="51"/>
      <c r="R21" s="22" t="s">
        <v>57</v>
      </c>
    </row>
    <row r="22" spans="1:18" ht="24" customHeight="1">
      <c r="A22" s="299"/>
      <c r="B22" s="301" t="s">
        <v>38</v>
      </c>
      <c r="C22" s="302"/>
      <c r="D22" s="47">
        <f t="array" ref="D22">SUMPRODUCT(IF(เก็บข้อมูลHRD!L7:L2016="มี",IF(เก็บข้อมูลHRD!B7:B2016&lt;&gt;"",1/COUNTIFS(เก็บข้อมูลHRD!B7:B2016,เก็บข้อมูลHRD!B7:B2016,เก็บข้อมูลHRD!L7:L2016,"มี",เก็บข้อมูลHRD!B7:B2016,"&lt;&gt;"))))</f>
        <v>148</v>
      </c>
      <c r="E22" s="39" t="s">
        <v>37</v>
      </c>
      <c r="F22" s="44">
        <f t="array" ref="F22">(D22/SUMPRODUCT((เก็บข้อมูลHRD!B7:B2016&lt;&gt;"")/COUNTIF(เก็บข้อมูลHRD!B7:B2016,เก็บข้อมูลHRD!B7:B2016&amp;"")))*100</f>
        <v>74.371859296482413</v>
      </c>
      <c r="G22" s="121"/>
      <c r="H22" s="298"/>
      <c r="I22" s="298"/>
      <c r="J22" s="298"/>
      <c r="K22" s="298"/>
      <c r="L22" s="298"/>
      <c r="M22" s="298"/>
      <c r="N22" s="51"/>
    </row>
    <row r="23" spans="1:18" ht="24">
      <c r="A23" s="299"/>
      <c r="B23" s="270" t="s">
        <v>41</v>
      </c>
      <c r="C23" s="270"/>
      <c r="D23" s="270"/>
      <c r="E23" s="270"/>
      <c r="F23" s="271"/>
      <c r="G23" s="121"/>
      <c r="H23" s="298"/>
      <c r="I23" s="298"/>
      <c r="J23" s="298"/>
      <c r="K23" s="298"/>
      <c r="L23" s="298"/>
      <c r="M23" s="298"/>
      <c r="N23" s="121"/>
    </row>
    <row r="24" spans="1:18" ht="21.75" customHeight="1">
      <c r="A24" s="299"/>
      <c r="B24" s="301" t="s">
        <v>42</v>
      </c>
      <c r="C24" s="302"/>
      <c r="D24" s="48">
        <f t="array" ref="D24">SUM(เก็บข้อมูลHRD!K7:K2016)</f>
        <v>4640</v>
      </c>
      <c r="E24" s="49" t="s">
        <v>58</v>
      </c>
      <c r="F24" s="50">
        <f t="array" ref="F24">AVERAGEIF(เก็บข้อมูลHRD!K7:K2016,"&lt;&gt;0")</f>
        <v>2320</v>
      </c>
      <c r="G24" s="121"/>
      <c r="H24" s="295" t="s">
        <v>61</v>
      </c>
      <c r="I24" s="295"/>
      <c r="J24" s="295"/>
      <c r="K24" s="295"/>
      <c r="L24" s="295"/>
      <c r="M24" s="121"/>
      <c r="N24" s="121"/>
    </row>
    <row r="25" spans="1:18">
      <c r="B25" s="251"/>
      <c r="C25" s="251"/>
      <c r="D25" s="251"/>
      <c r="E25" s="251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workbookViewId="0">
      <selection activeCell="A4" sqref="A4"/>
    </sheetView>
  </sheetViews>
  <sheetFormatPr defaultColWidth="9" defaultRowHeight="26.25"/>
  <cols>
    <col min="1" max="1" width="10.42578125" style="115" customWidth="1"/>
    <col min="2" max="2" width="42" style="116" customWidth="1"/>
    <col min="3" max="3" width="37.5703125" style="117" customWidth="1"/>
    <col min="4" max="4" width="44.7109375" style="115" customWidth="1"/>
    <col min="5" max="16384" width="9" style="98"/>
  </cols>
  <sheetData>
    <row r="1" spans="1:4" ht="35.25">
      <c r="A1" s="304" t="s">
        <v>64</v>
      </c>
      <c r="B1" s="304"/>
      <c r="C1" s="304"/>
      <c r="D1" s="304"/>
    </row>
    <row r="2" spans="1:4" ht="92.25" customHeight="1">
      <c r="A2" s="303" t="s">
        <v>75</v>
      </c>
      <c r="B2" s="303"/>
      <c r="C2" s="303"/>
      <c r="D2" s="303"/>
    </row>
    <row r="3" spans="1:4" ht="186.75" customHeight="1">
      <c r="A3" s="303" t="s">
        <v>71</v>
      </c>
      <c r="B3" s="303"/>
      <c r="C3" s="303"/>
      <c r="D3" s="303"/>
    </row>
    <row r="4" spans="1:4" s="102" customFormat="1" ht="52.5">
      <c r="A4" s="99" t="s">
        <v>56</v>
      </c>
      <c r="B4" s="100" t="s">
        <v>62</v>
      </c>
      <c r="C4" s="101" t="s">
        <v>1</v>
      </c>
      <c r="D4" s="103" t="s">
        <v>65</v>
      </c>
    </row>
    <row r="5" spans="1:4">
      <c r="A5" s="111">
        <v>1</v>
      </c>
      <c r="B5" s="112" t="s">
        <v>66</v>
      </c>
      <c r="C5" s="113" t="s">
        <v>67</v>
      </c>
      <c r="D5" s="114" t="str">
        <f>IF(COUNTIF(เก็บข้อมูลHRD!$B$7:$B$2016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>
      <c r="A6" s="111">
        <v>2</v>
      </c>
      <c r="B6" s="112"/>
      <c r="C6" s="113"/>
      <c r="D6" s="114" t="str">
        <f>IF(COUNTIF(เก็บข้อมูลHRD!$B$7:$B$2016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>
      <c r="A7" s="111">
        <v>3</v>
      </c>
      <c r="B7" s="112"/>
      <c r="C7" s="113"/>
      <c r="D7" s="114" t="str">
        <f>IF(COUNTIF(เก็บข้อมูลHRD!$B$7:$B$2016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>
      <c r="A8" s="111">
        <v>4</v>
      </c>
      <c r="B8" s="112"/>
      <c r="C8" s="113"/>
      <c r="D8" s="114" t="str">
        <f>IF(COUNTIF(เก็บข้อมูลHRD!$B$7:$B$2016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>
      <c r="A9" s="111">
        <v>5</v>
      </c>
      <c r="B9" s="112"/>
      <c r="C9" s="113"/>
      <c r="D9" s="114" t="str">
        <f>IF(COUNTIF(เก็บข้อมูลHRD!$B$7:$B$2016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>
      <c r="A10" s="111">
        <v>6</v>
      </c>
      <c r="B10" s="112"/>
      <c r="C10" s="113"/>
      <c r="D10" s="114" t="str">
        <f>IF(COUNTIF(เก็บข้อมูลHRD!$B$7:$B$2016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>
      <c r="A11" s="111">
        <v>7</v>
      </c>
      <c r="B11" s="112"/>
      <c r="C11" s="113"/>
      <c r="D11" s="114" t="str">
        <f>IF(COUNTIF(เก็บข้อมูลHRD!$B$7:$B$2016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>
      <c r="A12" s="111">
        <v>8</v>
      </c>
      <c r="B12" s="112"/>
      <c r="C12" s="113"/>
      <c r="D12" s="114" t="str">
        <f>IF(COUNTIF(เก็บข้อมูลHRD!$B$7:$B$2016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>
      <c r="A13" s="111">
        <v>9</v>
      </c>
      <c r="B13" s="112"/>
      <c r="C13" s="113"/>
      <c r="D13" s="114" t="str">
        <f>IF(COUNTIF(เก็บข้อมูลHRD!$B$7:$B$2016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>
      <c r="A14" s="111">
        <v>10</v>
      </c>
      <c r="B14" s="112"/>
      <c r="C14" s="113"/>
      <c r="D14" s="114" t="str">
        <f>IF(COUNTIF(เก็บข้อมูลHRD!$B$7:$B$2016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>
      <c r="A15" s="111">
        <v>11</v>
      </c>
      <c r="B15" s="112"/>
      <c r="C15" s="113"/>
      <c r="D15" s="114" t="str">
        <f>IF(COUNTIF(เก็บข้อมูลHRD!$B$7:$B$2016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>
      <c r="A16" s="111">
        <v>12</v>
      </c>
      <c r="B16" s="112"/>
      <c r="C16" s="113"/>
      <c r="D16" s="114" t="str">
        <f>IF(COUNTIF(เก็บข้อมูลHRD!$B$7:$B$2016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>
      <c r="A17" s="111">
        <v>13</v>
      </c>
      <c r="B17" s="112"/>
      <c r="C17" s="113"/>
      <c r="D17" s="114" t="str">
        <f>IF(COUNTIF(เก็บข้อมูลHRD!$B$7:$B$2016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>
      <c r="A18" s="111">
        <v>14</v>
      </c>
      <c r="B18" s="112"/>
      <c r="C18" s="113"/>
      <c r="D18" s="114" t="str">
        <f>IF(COUNTIF(เก็บข้อมูลHRD!$B$7:$B$2016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>
      <c r="A19" s="111">
        <v>15</v>
      </c>
      <c r="B19" s="112"/>
      <c r="C19" s="113"/>
      <c r="D19" s="114" t="str">
        <f>IF(COUNTIF(เก็บข้อมูลHRD!$B$7:$B$2016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>
      <c r="A20" s="111">
        <v>16</v>
      </c>
      <c r="B20" s="112"/>
      <c r="C20" s="113"/>
      <c r="D20" s="114" t="str">
        <f>IF(COUNTIF(เก็บข้อมูลHRD!$B$7:$B$2016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>
      <c r="A21" s="111">
        <v>17</v>
      </c>
      <c r="B21" s="112"/>
      <c r="C21" s="113"/>
      <c r="D21" s="114" t="str">
        <f>IF(COUNTIF(เก็บข้อมูลHRD!$B$7:$B$2016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>
      <c r="A22" s="111">
        <v>18</v>
      </c>
      <c r="B22" s="112"/>
      <c r="C22" s="113"/>
      <c r="D22" s="114" t="str">
        <f>IF(COUNTIF(เก็บข้อมูลHRD!$B$7:$B$2016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>
      <c r="A23" s="111">
        <v>19</v>
      </c>
      <c r="B23" s="112"/>
      <c r="C23" s="113"/>
      <c r="D23" s="114" t="str">
        <f>IF(COUNTIF(เก็บข้อมูลHRD!$B$7:$B$2016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>
      <c r="A24" s="111">
        <v>20</v>
      </c>
      <c r="B24" s="112"/>
      <c r="C24" s="113"/>
      <c r="D24" s="114" t="str">
        <f>IF(COUNTIF(เก็บข้อมูลHRD!$B$7:$B$2016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>
      <c r="A25" s="111">
        <v>21</v>
      </c>
      <c r="B25" s="112"/>
      <c r="C25" s="113"/>
      <c r="D25" s="114" t="str">
        <f>IF(COUNTIF(เก็บข้อมูลHRD!$B$7:$B$2016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>
      <c r="A26" s="111">
        <v>22</v>
      </c>
      <c r="B26" s="112"/>
      <c r="C26" s="113"/>
      <c r="D26" s="114" t="str">
        <f>IF(COUNTIF(เก็บข้อมูลHRD!$B$7:$B$2016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>
      <c r="A27" s="111">
        <v>23</v>
      </c>
      <c r="B27" s="112"/>
      <c r="C27" s="113"/>
      <c r="D27" s="114" t="str">
        <f>IF(COUNTIF(เก็บข้อมูลHRD!$B$7:$B$2016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>
      <c r="A28" s="111">
        <v>24</v>
      </c>
      <c r="B28" s="112"/>
      <c r="C28" s="113"/>
      <c r="D28" s="114" t="str">
        <f>IF(COUNTIF(เก็บข้อมูลHRD!$B$7:$B$2016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>
      <c r="A29" s="111">
        <v>25</v>
      </c>
      <c r="B29" s="112"/>
      <c r="C29" s="113"/>
      <c r="D29" s="114" t="str">
        <f>IF(COUNTIF(เก็บข้อมูลHRD!$B$7:$B$2016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>
      <c r="A30" s="111">
        <v>26</v>
      </c>
      <c r="B30" s="112"/>
      <c r="C30" s="113"/>
      <c r="D30" s="114" t="str">
        <f>IF(COUNTIF(เก็บข้อมูลHRD!$B$7:$B$2016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>
      <c r="A31" s="111">
        <v>27</v>
      </c>
      <c r="B31" s="112"/>
      <c r="C31" s="113"/>
      <c r="D31" s="114" t="str">
        <f>IF(COUNTIF(เก็บข้อมูลHRD!$B$7:$B$2016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>
      <c r="A32" s="111">
        <v>28</v>
      </c>
      <c r="B32" s="112"/>
      <c r="C32" s="113"/>
      <c r="D32" s="114" t="str">
        <f>IF(COUNTIF(เก็บข้อมูลHRD!$B$7:$B$2016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>
      <c r="A33" s="111">
        <v>29</v>
      </c>
      <c r="B33" s="112"/>
      <c r="C33" s="113"/>
      <c r="D33" s="114" t="str">
        <f>IF(COUNTIF(เก็บข้อมูลHRD!$B$7:$B$2016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>
      <c r="A34" s="111">
        <v>30</v>
      </c>
      <c r="B34" s="112"/>
      <c r="C34" s="113"/>
      <c r="D34" s="114" t="str">
        <f>IF(COUNTIF(เก็บข้อมูลHRD!$B$7:$B$2016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>
      <c r="A35" s="111">
        <v>31</v>
      </c>
      <c r="B35" s="112"/>
      <c r="C35" s="113"/>
      <c r="D35" s="114" t="str">
        <f>IF(COUNTIF(เก็บข้อมูลHRD!$B$7:$B$2016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>
      <c r="A36" s="111">
        <v>32</v>
      </c>
      <c r="B36" s="112"/>
      <c r="C36" s="113"/>
      <c r="D36" s="114" t="str">
        <f>IF(COUNTIF(เก็บข้อมูลHRD!$B$7:$B$2016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>
      <c r="A37" s="111">
        <v>33</v>
      </c>
      <c r="B37" s="112"/>
      <c r="C37" s="113"/>
      <c r="D37" s="114" t="str">
        <f>IF(COUNTIF(เก็บข้อมูลHRD!$B$7:$B$2016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>
      <c r="A38" s="111">
        <v>34</v>
      </c>
      <c r="B38" s="112"/>
      <c r="C38" s="113"/>
      <c r="D38" s="114" t="str">
        <f>IF(COUNTIF(เก็บข้อมูลHRD!$B$7:$B$2016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>
      <c r="A39" s="111">
        <v>35</v>
      </c>
      <c r="B39" s="112"/>
      <c r="C39" s="113"/>
      <c r="D39" s="114" t="str">
        <f>IF(COUNTIF(เก็บข้อมูลHRD!$B$7:$B$2016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>
      <c r="A40" s="111">
        <v>36</v>
      </c>
      <c r="B40" s="112"/>
      <c r="C40" s="113"/>
      <c r="D40" s="114" t="str">
        <f>IF(COUNTIF(เก็บข้อมูลHRD!$B$7:$B$2016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>
      <c r="A41" s="111">
        <v>37</v>
      </c>
      <c r="B41" s="112"/>
      <c r="C41" s="113"/>
      <c r="D41" s="114" t="str">
        <f>IF(COUNTIF(เก็บข้อมูลHRD!$B$7:$B$2016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>
      <c r="A42" s="111">
        <v>38</v>
      </c>
      <c r="B42" s="112"/>
      <c r="C42" s="113"/>
      <c r="D42" s="114" t="str">
        <f>IF(COUNTIF(เก็บข้อมูลHRD!$B$7:$B$2016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>
      <c r="A43" s="111">
        <v>39</v>
      </c>
      <c r="B43" s="112"/>
      <c r="C43" s="113"/>
      <c r="D43" s="114" t="str">
        <f>IF(COUNTIF(เก็บข้อมูลHRD!$B$7:$B$2016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>
      <c r="A44" s="111">
        <v>40</v>
      </c>
      <c r="B44" s="112"/>
      <c r="C44" s="113"/>
      <c r="D44" s="114" t="str">
        <f>IF(COUNTIF(เก็บข้อมูลHRD!$B$7:$B$2016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>
      <c r="A45" s="111">
        <v>41</v>
      </c>
      <c r="B45" s="112"/>
      <c r="C45" s="113"/>
      <c r="D45" s="114" t="str">
        <f>IF(COUNTIF(เก็บข้อมูลHRD!$B$7:$B$2016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111">
        <v>42</v>
      </c>
      <c r="B46" s="112"/>
      <c r="C46" s="113"/>
      <c r="D46" s="114" t="str">
        <f>IF(COUNTIF(เก็บข้อมูลHRD!$B$7:$B$2016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111">
        <v>43</v>
      </c>
      <c r="B47" s="112"/>
      <c r="C47" s="113"/>
      <c r="D47" s="114" t="str">
        <f>IF(COUNTIF(เก็บข้อมูลHRD!$B$7:$B$2016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111">
        <v>44</v>
      </c>
      <c r="B48" s="112"/>
      <c r="C48" s="113"/>
      <c r="D48" s="114" t="str">
        <f>IF(COUNTIF(เก็บข้อมูลHRD!$B$7:$B$2016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11">
        <v>45</v>
      </c>
      <c r="B49" s="112"/>
      <c r="C49" s="113"/>
      <c r="D49" s="114" t="str">
        <f>IF(COUNTIF(เก็บข้อมูลHRD!$B$7:$B$2016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11">
        <v>46</v>
      </c>
      <c r="B50" s="112"/>
      <c r="C50" s="113"/>
      <c r="D50" s="114" t="str">
        <f>IF(COUNTIF(เก็บข้อมูลHRD!$B$7:$B$2016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11">
        <v>47</v>
      </c>
      <c r="B51" s="112"/>
      <c r="C51" s="113"/>
      <c r="D51" s="114" t="str">
        <f>IF(COUNTIF(เก็บข้อมูลHRD!$B$7:$B$2016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11">
        <v>48</v>
      </c>
      <c r="B52" s="112"/>
      <c r="C52" s="113"/>
      <c r="D52" s="114" t="str">
        <f>IF(COUNTIF(เก็บข้อมูลHRD!$B$7:$B$2016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11">
        <v>49</v>
      </c>
      <c r="B53" s="112"/>
      <c r="C53" s="113"/>
      <c r="D53" s="114" t="str">
        <f>IF(COUNTIF(เก็บข้อมูลHRD!$B$7:$B$2016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11">
        <v>50</v>
      </c>
      <c r="B54" s="112"/>
      <c r="C54" s="113"/>
      <c r="D54" s="114" t="str">
        <f>IF(COUNTIF(เก็บข้อมูลHRD!$B$7:$B$2016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11">
        <v>51</v>
      </c>
      <c r="B55" s="112"/>
      <c r="C55" s="113"/>
      <c r="D55" s="114" t="str">
        <f>IF(COUNTIF(เก็บข้อมูลHRD!$B$7:$B$2016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11">
        <v>52</v>
      </c>
      <c r="B56" s="112"/>
      <c r="C56" s="113"/>
      <c r="D56" s="114" t="str">
        <f>IF(COUNTIF(เก็บข้อมูลHRD!$B$7:$B$2016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11">
        <v>53</v>
      </c>
      <c r="B57" s="112"/>
      <c r="C57" s="113"/>
      <c r="D57" s="114" t="str">
        <f>IF(COUNTIF(เก็บข้อมูลHRD!$B$7:$B$2016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11">
        <v>54</v>
      </c>
      <c r="B58" s="112"/>
      <c r="C58" s="113"/>
      <c r="D58" s="114" t="str">
        <f>IF(COUNTIF(เก็บข้อมูลHRD!$B$7:$B$2016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11">
        <v>55</v>
      </c>
      <c r="B59" s="112"/>
      <c r="C59" s="113"/>
      <c r="D59" s="114" t="str">
        <f>IF(COUNTIF(เก็บข้อมูลHRD!$B$7:$B$2016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11">
        <v>56</v>
      </c>
      <c r="B60" s="112"/>
      <c r="C60" s="113"/>
      <c r="D60" s="114" t="str">
        <f>IF(COUNTIF(เก็บข้อมูลHRD!$B$7:$B$2016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11">
        <v>57</v>
      </c>
      <c r="B61" s="112"/>
      <c r="C61" s="113"/>
      <c r="D61" s="114" t="str">
        <f>IF(COUNTIF(เก็บข้อมูลHRD!$B$7:$B$2016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11">
        <v>58</v>
      </c>
      <c r="B62" s="112"/>
      <c r="C62" s="113"/>
      <c r="D62" s="114" t="str">
        <f>IF(COUNTIF(เก็บข้อมูลHRD!$B$7:$B$2016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11">
        <v>59</v>
      </c>
      <c r="B63" s="112"/>
      <c r="C63" s="113"/>
      <c r="D63" s="114" t="str">
        <f>IF(COUNTIF(เก็บข้อมูลHRD!$B$7:$B$2016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11">
        <v>60</v>
      </c>
      <c r="B64" s="112"/>
      <c r="C64" s="113"/>
      <c r="D64" s="114" t="str">
        <f>IF(COUNTIF(เก็บข้อมูลHRD!$B$7:$B$2016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11">
        <v>61</v>
      </c>
      <c r="B65" s="112"/>
      <c r="C65" s="113"/>
      <c r="D65" s="114" t="str">
        <f>IF(COUNTIF(เก็บข้อมูลHRD!$B$7:$B$2016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11">
        <v>62</v>
      </c>
      <c r="B66" s="112"/>
      <c r="C66" s="113"/>
      <c r="D66" s="114" t="str">
        <f>IF(COUNTIF(เก็บข้อมูลHRD!$B$7:$B$2016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11">
        <v>63</v>
      </c>
      <c r="B67" s="112"/>
      <c r="C67" s="113"/>
      <c r="D67" s="114" t="str">
        <f>IF(COUNTIF(เก็บข้อมูลHRD!$B$7:$B$2016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11">
        <v>64</v>
      </c>
      <c r="B68" s="112"/>
      <c r="C68" s="113"/>
      <c r="D68" s="114" t="str">
        <f>IF(COUNTIF(เก็บข้อมูลHRD!$B$7:$B$2016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11">
        <v>65</v>
      </c>
      <c r="B69" s="112"/>
      <c r="C69" s="113"/>
      <c r="D69" s="114" t="str">
        <f>IF(COUNTIF(เก็บข้อมูลHRD!$B$7:$B$2016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11">
        <v>66</v>
      </c>
      <c r="B70" s="112"/>
      <c r="C70" s="113"/>
      <c r="D70" s="114" t="str">
        <f>IF(COUNTIF(เก็บข้อมูลHRD!$B$7:$B$2016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1">
        <v>67</v>
      </c>
      <c r="B71" s="112"/>
      <c r="C71" s="113"/>
      <c r="D71" s="114" t="str">
        <f>IF(COUNTIF(เก็บข้อมูลHRD!$B$7:$B$2016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1">
        <v>68</v>
      </c>
      <c r="B72" s="112"/>
      <c r="C72" s="113"/>
      <c r="D72" s="114" t="str">
        <f>IF(COUNTIF(เก็บข้อมูลHRD!$B$7:$B$2016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1">
        <v>69</v>
      </c>
      <c r="B73" s="112"/>
      <c r="C73" s="113"/>
      <c r="D73" s="114" t="str">
        <f>IF(COUNTIF(เก็บข้อมูลHRD!$B$7:$B$2016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1">
        <v>70</v>
      </c>
      <c r="B74" s="112"/>
      <c r="C74" s="113"/>
      <c r="D74" s="114" t="str">
        <f>IF(COUNTIF(เก็บข้อมูลHRD!$B$7:$B$2016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1">
        <v>71</v>
      </c>
      <c r="B75" s="112"/>
      <c r="C75" s="113"/>
      <c r="D75" s="114" t="str">
        <f>IF(COUNTIF(เก็บข้อมูลHRD!$B$7:$B$2016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1">
        <v>72</v>
      </c>
      <c r="B76" s="112"/>
      <c r="C76" s="113"/>
      <c r="D76" s="114" t="str">
        <f>IF(COUNTIF(เก็บข้อมูลHRD!$B$7:$B$2016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1">
        <v>73</v>
      </c>
      <c r="B77" s="112"/>
      <c r="C77" s="113"/>
      <c r="D77" s="114" t="str">
        <f>IF(COUNTIF(เก็บข้อมูลHRD!$B$7:$B$2016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1">
        <v>74</v>
      </c>
      <c r="B78" s="112"/>
      <c r="C78" s="113"/>
      <c r="D78" s="114" t="str">
        <f>IF(COUNTIF(เก็บข้อมูลHRD!$B$7:$B$2016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1">
        <v>75</v>
      </c>
      <c r="B79" s="112"/>
      <c r="C79" s="113"/>
      <c r="D79" s="114" t="str">
        <f>IF(COUNTIF(เก็บข้อมูลHRD!$B$7:$B$2016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1">
        <v>76</v>
      </c>
      <c r="B80" s="112"/>
      <c r="C80" s="113"/>
      <c r="D80" s="114" t="str">
        <f>IF(COUNTIF(เก็บข้อมูลHRD!$B$7:$B$2016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1">
        <v>77</v>
      </c>
      <c r="B81" s="112"/>
      <c r="C81" s="113"/>
      <c r="D81" s="114" t="str">
        <f>IF(COUNTIF(เก็บข้อมูลHRD!$B$7:$B$2016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1">
        <v>78</v>
      </c>
      <c r="B82" s="112"/>
      <c r="C82" s="113"/>
      <c r="D82" s="114" t="str">
        <f>IF(COUNTIF(เก็บข้อมูลHRD!$B$7:$B$2016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1">
        <v>79</v>
      </c>
      <c r="B83" s="112"/>
      <c r="C83" s="113"/>
      <c r="D83" s="114" t="str">
        <f>IF(COUNTIF(เก็บข้อมูลHRD!$B$7:$B$2016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1">
        <v>80</v>
      </c>
      <c r="B84" s="112"/>
      <c r="C84" s="113"/>
      <c r="D84" s="114" t="str">
        <f>IF(COUNTIF(เก็บข้อมูลHRD!$B$7:$B$2016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1">
        <v>81</v>
      </c>
      <c r="B85" s="112"/>
      <c r="C85" s="113"/>
      <c r="D85" s="114" t="str">
        <f>IF(COUNTIF(เก็บข้อมูลHRD!$B$7:$B$2016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1">
        <v>82</v>
      </c>
      <c r="B86" s="112"/>
      <c r="C86" s="113"/>
      <c r="D86" s="114" t="str">
        <f>IF(COUNTIF(เก็บข้อมูลHRD!$B$7:$B$2016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1">
        <v>83</v>
      </c>
      <c r="B87" s="112"/>
      <c r="C87" s="113"/>
      <c r="D87" s="114" t="str">
        <f>IF(COUNTIF(เก็บข้อมูลHRD!$B$7:$B$2016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1">
        <v>84</v>
      </c>
      <c r="B88" s="112"/>
      <c r="C88" s="113"/>
      <c r="D88" s="114" t="str">
        <f>IF(COUNTIF(เก็บข้อมูลHRD!$B$7:$B$2016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1">
        <v>85</v>
      </c>
      <c r="B89" s="112"/>
      <c r="C89" s="113"/>
      <c r="D89" s="114" t="str">
        <f>IF(COUNTIF(เก็บข้อมูลHRD!$B$7:$B$2016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1">
        <v>86</v>
      </c>
      <c r="B90" s="112"/>
      <c r="C90" s="113"/>
      <c r="D90" s="114" t="str">
        <f>IF(COUNTIF(เก็บข้อมูลHRD!$B$7:$B$2016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1">
        <v>87</v>
      </c>
      <c r="B91" s="112"/>
      <c r="C91" s="113"/>
      <c r="D91" s="114" t="str">
        <f>IF(COUNTIF(เก็บข้อมูลHRD!$B$7:$B$2016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1">
        <v>88</v>
      </c>
      <c r="B92" s="112"/>
      <c r="C92" s="113"/>
      <c r="D92" s="114" t="str">
        <f>IF(COUNTIF(เก็บข้อมูลHRD!$B$7:$B$2016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1">
        <v>89</v>
      </c>
      <c r="B93" s="112"/>
      <c r="C93" s="113"/>
      <c r="D93" s="114" t="str">
        <f>IF(COUNTIF(เก็บข้อมูลHRD!$B$7:$B$2016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1">
        <v>90</v>
      </c>
      <c r="B94" s="112"/>
      <c r="C94" s="113"/>
      <c r="D94" s="114" t="str">
        <f>IF(COUNTIF(เก็บข้อมูลHRD!$B$7:$B$2016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1">
        <v>91</v>
      </c>
      <c r="B95" s="112"/>
      <c r="C95" s="113"/>
      <c r="D95" s="114" t="str">
        <f>IF(COUNTIF(เก็บข้อมูลHRD!$B$7:$B$2016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1">
        <v>92</v>
      </c>
      <c r="B96" s="112"/>
      <c r="C96" s="113"/>
      <c r="D96" s="114" t="str">
        <f>IF(COUNTIF(เก็บข้อมูลHRD!$B$7:$B$2016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1">
        <v>93</v>
      </c>
      <c r="B97" s="112"/>
      <c r="C97" s="113"/>
      <c r="D97" s="114" t="str">
        <f>IF(COUNTIF(เก็บข้อมูลHRD!$B$7:$B$2016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1">
        <v>94</v>
      </c>
      <c r="B98" s="112"/>
      <c r="C98" s="113"/>
      <c r="D98" s="114" t="str">
        <f>IF(COUNTIF(เก็บข้อมูลHRD!$B$7:$B$2016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1">
        <v>95</v>
      </c>
      <c r="B99" s="112"/>
      <c r="C99" s="113"/>
      <c r="D99" s="114" t="str">
        <f>IF(COUNTIF(เก็บข้อมูลHRD!$B$7:$B$2016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1">
        <v>96</v>
      </c>
      <c r="B100" s="112"/>
      <c r="C100" s="113"/>
      <c r="D100" s="114" t="str">
        <f>IF(COUNTIF(เก็บข้อมูลHRD!$B$7:$B$2016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1">
        <v>97</v>
      </c>
      <c r="B101" s="112"/>
      <c r="C101" s="113"/>
      <c r="D101" s="114" t="str">
        <f>IF(COUNTIF(เก็บข้อมูลHRD!$B$7:$B$2016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1">
        <v>98</v>
      </c>
      <c r="B102" s="112"/>
      <c r="C102" s="113"/>
      <c r="D102" s="114" t="str">
        <f>IF(COUNTIF(เก็บข้อมูลHRD!$B$7:$B$2016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1">
        <v>99</v>
      </c>
      <c r="B103" s="112"/>
      <c r="C103" s="113"/>
      <c r="D103" s="114" t="str">
        <f>IF(COUNTIF(เก็บข้อมูลHRD!$B$7:$B$2016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1">
        <v>100</v>
      </c>
      <c r="B104" s="112"/>
      <c r="C104" s="113"/>
      <c r="D104" s="114" t="str">
        <f>IF(COUNTIF(เก็บข้อมูลHRD!$B$7:$B$2016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1">
        <v>101</v>
      </c>
      <c r="B105" s="112"/>
      <c r="C105" s="113"/>
      <c r="D105" s="114" t="str">
        <f>IF(COUNTIF(เก็บข้อมูลHRD!$B$7:$B$2016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1">
        <v>102</v>
      </c>
      <c r="B106" s="112"/>
      <c r="C106" s="113"/>
      <c r="D106" s="114" t="str">
        <f>IF(COUNTIF(เก็บข้อมูลHRD!$B$7:$B$2016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1">
        <v>103</v>
      </c>
      <c r="B107" s="112"/>
      <c r="C107" s="113"/>
      <c r="D107" s="114" t="str">
        <f>IF(COUNTIF(เก็บข้อมูลHRD!$B$7:$B$2016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1">
        <v>104</v>
      </c>
      <c r="B108" s="112"/>
      <c r="C108" s="113"/>
      <c r="D108" s="114" t="str">
        <f>IF(COUNTIF(เก็บข้อมูลHRD!$B$7:$B$2016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1">
        <v>105</v>
      </c>
      <c r="B109" s="112"/>
      <c r="C109" s="113"/>
      <c r="D109" s="114" t="str">
        <f>IF(COUNTIF(เก็บข้อมูลHRD!$B$7:$B$2016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1">
        <v>106</v>
      </c>
      <c r="B110" s="112"/>
      <c r="C110" s="113"/>
      <c r="D110" s="114" t="str">
        <f>IF(COUNTIF(เก็บข้อมูลHRD!$B$7:$B$2016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1">
        <v>107</v>
      </c>
      <c r="B111" s="112"/>
      <c r="C111" s="113"/>
      <c r="D111" s="114" t="str">
        <f>IF(COUNTIF(เก็บข้อมูลHRD!$B$7:$B$2016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1">
        <v>108</v>
      </c>
      <c r="B112" s="112"/>
      <c r="C112" s="113"/>
      <c r="D112" s="114" t="str">
        <f>IF(COUNTIF(เก็บข้อมูลHRD!$B$7:$B$2016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1">
        <v>109</v>
      </c>
      <c r="B113" s="112"/>
      <c r="C113" s="113"/>
      <c r="D113" s="114" t="str">
        <f>IF(COUNTIF(เก็บข้อมูลHRD!$B$7:$B$2016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1">
        <v>110</v>
      </c>
      <c r="B114" s="112"/>
      <c r="C114" s="113"/>
      <c r="D114" s="114" t="str">
        <f>IF(COUNTIF(เก็บข้อมูลHRD!$B$7:$B$2016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1">
        <v>111</v>
      </c>
      <c r="B115" s="112"/>
      <c r="C115" s="113"/>
      <c r="D115" s="114" t="str">
        <f>IF(COUNTIF(เก็บข้อมูลHRD!$B$7:$B$2016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1">
        <v>112</v>
      </c>
      <c r="B116" s="112"/>
      <c r="C116" s="113"/>
      <c r="D116" s="114" t="str">
        <f>IF(COUNTIF(เก็บข้อมูลHRD!$B$7:$B$2016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1">
        <v>113</v>
      </c>
      <c r="B117" s="112"/>
      <c r="C117" s="113"/>
      <c r="D117" s="114" t="str">
        <f>IF(COUNTIF(เก็บข้อมูลHRD!$B$7:$B$2016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1">
        <v>114</v>
      </c>
      <c r="B118" s="112"/>
      <c r="C118" s="113"/>
      <c r="D118" s="114" t="str">
        <f>IF(COUNTIF(เก็บข้อมูลHRD!$B$7:$B$2016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1">
        <v>115</v>
      </c>
      <c r="B119" s="112"/>
      <c r="C119" s="113"/>
      <c r="D119" s="114" t="str">
        <f>IF(COUNTIF(เก็บข้อมูลHRD!$B$7:$B$2016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1">
        <v>116</v>
      </c>
      <c r="B120" s="112"/>
      <c r="C120" s="113"/>
      <c r="D120" s="114" t="str">
        <f>IF(COUNTIF(เก็บข้อมูลHRD!$B$7:$B$2016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1">
        <v>117</v>
      </c>
      <c r="B121" s="112"/>
      <c r="C121" s="113"/>
      <c r="D121" s="114" t="str">
        <f>IF(COUNTIF(เก็บข้อมูลHRD!$B$7:$B$2016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1">
        <v>118</v>
      </c>
      <c r="B122" s="112"/>
      <c r="C122" s="113"/>
      <c r="D122" s="114" t="str">
        <f>IF(COUNTIF(เก็บข้อมูลHRD!$B$7:$B$2016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1">
        <v>119</v>
      </c>
      <c r="B123" s="112"/>
      <c r="C123" s="113"/>
      <c r="D123" s="114" t="str">
        <f>IF(COUNTIF(เก็บข้อมูลHRD!$B$7:$B$2016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1">
        <v>120</v>
      </c>
      <c r="B124" s="112"/>
      <c r="C124" s="113"/>
      <c r="D124" s="114" t="str">
        <f>IF(COUNTIF(เก็บข้อมูลHRD!$B$7:$B$2016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1">
        <v>121</v>
      </c>
      <c r="B125" s="112"/>
      <c r="C125" s="113"/>
      <c r="D125" s="114" t="str">
        <f>IF(COUNTIF(เก็บข้อมูลHRD!$B$7:$B$2016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1">
        <v>122</v>
      </c>
      <c r="B126" s="112"/>
      <c r="C126" s="113"/>
      <c r="D126" s="114" t="str">
        <f>IF(COUNTIF(เก็บข้อมูลHRD!$B$7:$B$2016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1">
        <v>123</v>
      </c>
      <c r="B127" s="112"/>
      <c r="C127" s="113"/>
      <c r="D127" s="114" t="str">
        <f>IF(COUNTIF(เก็บข้อมูลHRD!$B$7:$B$2016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1">
        <v>124</v>
      </c>
      <c r="B128" s="112"/>
      <c r="C128" s="113"/>
      <c r="D128" s="114" t="str">
        <f>IF(COUNTIF(เก็บข้อมูลHRD!$B$7:$B$2016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1">
        <v>125</v>
      </c>
      <c r="B129" s="112"/>
      <c r="C129" s="113"/>
      <c r="D129" s="114" t="str">
        <f>IF(COUNTIF(เก็บข้อมูลHRD!$B$7:$B$2016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1">
        <v>126</v>
      </c>
      <c r="B130" s="112"/>
      <c r="C130" s="113"/>
      <c r="D130" s="114" t="str">
        <f>IF(COUNTIF(เก็บข้อมูลHRD!$B$7:$B$2016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1">
        <v>127</v>
      </c>
      <c r="B131" s="112"/>
      <c r="C131" s="113"/>
      <c r="D131" s="114" t="str">
        <f>IF(COUNTIF(เก็บข้อมูลHRD!$B$7:$B$2016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1">
        <v>128</v>
      </c>
      <c r="B132" s="112"/>
      <c r="C132" s="113"/>
      <c r="D132" s="114" t="str">
        <f>IF(COUNTIF(เก็บข้อมูลHRD!$B$7:$B$2016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1">
        <v>129</v>
      </c>
      <c r="B133" s="112"/>
      <c r="C133" s="113"/>
      <c r="D133" s="114" t="str">
        <f>IF(COUNTIF(เก็บข้อมูลHRD!$B$7:$B$2016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1">
        <v>130</v>
      </c>
      <c r="B134" s="112"/>
      <c r="C134" s="113"/>
      <c r="D134" s="114" t="str">
        <f>IF(COUNTIF(เก็บข้อมูลHRD!$B$7:$B$2016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1">
        <v>131</v>
      </c>
      <c r="B135" s="112"/>
      <c r="C135" s="113"/>
      <c r="D135" s="114" t="str">
        <f>IF(COUNTIF(เก็บข้อมูลHRD!$B$7:$B$2016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1">
        <v>132</v>
      </c>
      <c r="B136" s="112"/>
      <c r="C136" s="113"/>
      <c r="D136" s="114" t="str">
        <f>IF(COUNTIF(เก็บข้อมูลHRD!$B$7:$B$2016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1">
        <v>133</v>
      </c>
      <c r="B137" s="112"/>
      <c r="C137" s="113"/>
      <c r="D137" s="114" t="str">
        <f>IF(COUNTIF(เก็บข้อมูลHRD!$B$7:$B$2016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1">
        <v>134</v>
      </c>
      <c r="B138" s="112"/>
      <c r="C138" s="113"/>
      <c r="D138" s="114" t="str">
        <f>IF(COUNTIF(เก็บข้อมูลHRD!$B$7:$B$2016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1">
        <v>135</v>
      </c>
      <c r="B139" s="112"/>
      <c r="C139" s="113"/>
      <c r="D139" s="114" t="str">
        <f>IF(COUNTIF(เก็บข้อมูลHRD!$B$7:$B$2016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1">
        <v>136</v>
      </c>
      <c r="B140" s="112"/>
      <c r="C140" s="113"/>
      <c r="D140" s="114" t="str">
        <f>IF(COUNTIF(เก็บข้อมูลHRD!$B$7:$B$2016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1">
        <v>137</v>
      </c>
      <c r="B141" s="112"/>
      <c r="C141" s="113"/>
      <c r="D141" s="114" t="str">
        <f>IF(COUNTIF(เก็บข้อมูลHRD!$B$7:$B$2016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1">
        <v>138</v>
      </c>
      <c r="B142" s="112"/>
      <c r="C142" s="113"/>
      <c r="D142" s="114" t="str">
        <f>IF(COUNTIF(เก็บข้อมูลHRD!$B$7:$B$2016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1">
        <v>139</v>
      </c>
      <c r="B143" s="112"/>
      <c r="C143" s="113"/>
      <c r="D143" s="114" t="str">
        <f>IF(COUNTIF(เก็บข้อมูลHRD!$B$7:$B$2016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1">
        <v>140</v>
      </c>
      <c r="B144" s="112"/>
      <c r="C144" s="113"/>
      <c r="D144" s="114" t="str">
        <f>IF(COUNTIF(เก็บข้อมูลHRD!$B$7:$B$2016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1">
        <v>141</v>
      </c>
      <c r="B145" s="112"/>
      <c r="C145" s="113"/>
      <c r="D145" s="114" t="str">
        <f>IF(COUNTIF(เก็บข้อมูลHRD!$B$7:$B$2016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1">
        <v>142</v>
      </c>
      <c r="B146" s="112"/>
      <c r="C146" s="113"/>
      <c r="D146" s="114" t="str">
        <f>IF(COUNTIF(เก็บข้อมูลHRD!$B$7:$B$2016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1">
        <v>143</v>
      </c>
      <c r="B147" s="112"/>
      <c r="C147" s="113"/>
      <c r="D147" s="114" t="str">
        <f>IF(COUNTIF(เก็บข้อมูลHRD!$B$7:$B$2016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1">
        <v>144</v>
      </c>
      <c r="B148" s="112"/>
      <c r="C148" s="113"/>
      <c r="D148" s="114" t="str">
        <f>IF(COUNTIF(เก็บข้อมูลHRD!$B$7:$B$2016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1">
        <v>145</v>
      </c>
      <c r="B149" s="112"/>
      <c r="C149" s="113"/>
      <c r="D149" s="114" t="str">
        <f>IF(COUNTIF(เก็บข้อมูลHRD!$B$7:$B$2016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1">
        <v>146</v>
      </c>
      <c r="B150" s="112"/>
      <c r="C150" s="113"/>
      <c r="D150" s="114" t="str">
        <f>IF(COUNTIF(เก็บข้อมูลHRD!$B$7:$B$2016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1">
        <v>147</v>
      </c>
      <c r="B151" s="112"/>
      <c r="C151" s="113"/>
      <c r="D151" s="114" t="str">
        <f>IF(COUNTIF(เก็บข้อมูลHRD!$B$7:$B$2016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1">
        <v>148</v>
      </c>
      <c r="B152" s="112"/>
      <c r="C152" s="113"/>
      <c r="D152" s="114" t="str">
        <f>IF(COUNTIF(เก็บข้อมูลHRD!$B$7:$B$2016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1">
        <v>149</v>
      </c>
      <c r="B153" s="112"/>
      <c r="C153" s="113"/>
      <c r="D153" s="114" t="str">
        <f>IF(COUNTIF(เก็บข้อมูลHRD!$B$7:$B$2016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1">
        <v>150</v>
      </c>
      <c r="B154" s="112"/>
      <c r="C154" s="113"/>
      <c r="D154" s="114" t="str">
        <f>IF(COUNTIF(เก็บข้อมูลHRD!$B$7:$B$2016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เก็บข้อมูลHRD</vt:lpstr>
      <vt:lpstr>สรุปผลHRD</vt:lpstr>
      <vt:lpstr>ตรวจสอบชื่อผู้ยังไม่ได้รับพัฒนา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LIMs-016</cp:lastModifiedBy>
  <cp:lastPrinted>2022-03-17T09:10:29Z</cp:lastPrinted>
  <dcterms:created xsi:type="dcterms:W3CDTF">2019-10-21T02:57:05Z</dcterms:created>
  <dcterms:modified xsi:type="dcterms:W3CDTF">2022-03-17T10:14:43Z</dcterms:modified>
</cp:coreProperties>
</file>